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615"/>
  <workbookPr/>
  <mc:AlternateContent xmlns:mc="http://schemas.openxmlformats.org/markup-compatibility/2006">
    <mc:Choice Requires="x15">
      <x15ac:absPath xmlns:x15ac="http://schemas.microsoft.com/office/spreadsheetml/2010/11/ac" url="/Users/a.haggart/Desktop/"/>
    </mc:Choice>
  </mc:AlternateContent>
  <bookViews>
    <workbookView xWindow="0" yWindow="460" windowWidth="46720" windowHeight="25000"/>
  </bookViews>
  <sheets>
    <sheet name="Soybean export to China" sheetId="1" r:id="rId1"/>
    <sheet name="Soybean prod yield harvest" sheetId="2" r:id="rId2"/>
  </sheets>
  <calcPr calcId="162913"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AJ29" i="1" l="1"/>
  <c r="AJ30" i="1"/>
  <c r="AJ28" i="1"/>
  <c r="AI29" i="1"/>
  <c r="AI30" i="1"/>
  <c r="AI28" i="1"/>
  <c r="AH29" i="1"/>
  <c r="AH30" i="1"/>
  <c r="AH28" i="1"/>
  <c r="AJ24" i="1"/>
  <c r="AJ25" i="1"/>
  <c r="AJ26" i="1"/>
  <c r="AI24" i="1"/>
  <c r="AI25" i="1"/>
  <c r="AI26" i="1"/>
  <c r="AH24" i="1"/>
  <c r="AH25" i="1"/>
  <c r="AH26" i="1"/>
  <c r="AJ23" i="1"/>
  <c r="AI23" i="1"/>
  <c r="AH23" i="1"/>
  <c r="AG23" i="1"/>
  <c r="AG27" i="1"/>
  <c r="AG30" i="1"/>
  <c r="AG29" i="1"/>
  <c r="AG28" i="1"/>
  <c r="AG25" i="1"/>
  <c r="AG26" i="1"/>
  <c r="AG24" i="1"/>
  <c r="AF23" i="1"/>
  <c r="AF30" i="1"/>
  <c r="AF29" i="1"/>
  <c r="AF28" i="1"/>
  <c r="AF26" i="1"/>
  <c r="AF25" i="1"/>
  <c r="AF24" i="1"/>
  <c r="AU14" i="1"/>
  <c r="AV14" i="1"/>
  <c r="AU15" i="1"/>
  <c r="AV15" i="1"/>
  <c r="AU16" i="1"/>
  <c r="AV16" i="1"/>
  <c r="AU17" i="1"/>
  <c r="AV17" i="1"/>
  <c r="AU18" i="1"/>
  <c r="AV18" i="1"/>
  <c r="AU19" i="1"/>
  <c r="AV19" i="1"/>
  <c r="AU20" i="1"/>
  <c r="AV20" i="1"/>
  <c r="AV13" i="1"/>
  <c r="AU13" i="1"/>
  <c r="AU27" i="1"/>
  <c r="AV27" i="1"/>
  <c r="AO50" i="1"/>
  <c r="AP50" i="1"/>
  <c r="AM48" i="1"/>
  <c r="AO48" i="1"/>
  <c r="AN48" i="1"/>
  <c r="AP48" i="1"/>
  <c r="AM49" i="1"/>
  <c r="AO49" i="1"/>
  <c r="AN49" i="1"/>
  <c r="AP49" i="1"/>
  <c r="AM51" i="1"/>
  <c r="AO51" i="1"/>
  <c r="AN51" i="1"/>
  <c r="AP51" i="1"/>
  <c r="AM52" i="1"/>
  <c r="AO52" i="1"/>
  <c r="AN52" i="1"/>
  <c r="AP52" i="1"/>
  <c r="AM53" i="1"/>
  <c r="AO53" i="1"/>
  <c r="AN53" i="1"/>
  <c r="AP53" i="1"/>
  <c r="AN46" i="1"/>
  <c r="AP46" i="1"/>
  <c r="AM46" i="1"/>
  <c r="AO46" i="1"/>
  <c r="AL47" i="1"/>
  <c r="AL48" i="1"/>
  <c r="AL49" i="1"/>
  <c r="AL50" i="1"/>
  <c r="AL51" i="1"/>
  <c r="AL52" i="1"/>
  <c r="AL53" i="1"/>
  <c r="AL46" i="1"/>
  <c r="AL35" i="1"/>
  <c r="AK47" i="1"/>
  <c r="AK48" i="1"/>
  <c r="AK49" i="1"/>
  <c r="AK50" i="1"/>
  <c r="AK51" i="1"/>
  <c r="AK52" i="1"/>
  <c r="AK53" i="1"/>
  <c r="AK46" i="1"/>
  <c r="AK35" i="1"/>
  <c r="AD27" i="1"/>
  <c r="AD30" i="1"/>
  <c r="AD20" i="1"/>
  <c r="AM10" i="1"/>
  <c r="AM9" i="1"/>
  <c r="AM8" i="1"/>
  <c r="AM7" i="1"/>
  <c r="AM6" i="1"/>
  <c r="AM5" i="1"/>
  <c r="AM4" i="1"/>
  <c r="AM3" i="1"/>
  <c r="AE10" i="1"/>
  <c r="T28" i="1"/>
  <c r="AE8" i="1"/>
  <c r="AE18" i="1"/>
  <c r="T27" i="1"/>
  <c r="AD7" i="1"/>
  <c r="T26" i="1"/>
  <c r="T25" i="1"/>
  <c r="T24" i="1"/>
  <c r="T23" i="1"/>
  <c r="T22" i="1"/>
  <c r="T21" i="1"/>
  <c r="T20" i="1"/>
  <c r="AD6" i="1"/>
  <c r="T19" i="1"/>
  <c r="T18" i="1"/>
  <c r="T17" i="1"/>
  <c r="T16" i="1"/>
  <c r="T15" i="1"/>
  <c r="T14" i="1"/>
  <c r="T13" i="1"/>
  <c r="T12" i="1"/>
  <c r="T11" i="1"/>
  <c r="T10" i="1"/>
  <c r="T9" i="1"/>
  <c r="T8" i="1"/>
  <c r="AD5" i="1"/>
  <c r="T7" i="1"/>
  <c r="T6" i="1"/>
  <c r="AE4" i="1"/>
  <c r="AE14" i="1"/>
  <c r="AE24" i="1"/>
  <c r="T5" i="1"/>
  <c r="T4" i="1"/>
  <c r="T3" i="1"/>
  <c r="AD3" i="1"/>
  <c r="AM16" i="1"/>
  <c r="AL38" i="1"/>
  <c r="AM20" i="1"/>
  <c r="AL42" i="1"/>
  <c r="AM15" i="1"/>
  <c r="AL37" i="1"/>
  <c r="AM17" i="1"/>
  <c r="AL39" i="1"/>
  <c r="AM19" i="1"/>
  <c r="AL41" i="1"/>
  <c r="AH27" i="1"/>
  <c r="AG17" i="1"/>
  <c r="AJ14" i="1"/>
  <c r="AH17" i="1"/>
  <c r="AF14" i="1"/>
  <c r="AI14" i="1"/>
  <c r="AJ17" i="1"/>
  <c r="AJ27" i="1"/>
  <c r="AI17" i="1"/>
  <c r="AH14" i="1"/>
  <c r="AI27" i="1"/>
  <c r="AG14" i="1"/>
  <c r="AM14" i="1"/>
  <c r="AL36" i="1"/>
  <c r="AM18" i="1"/>
  <c r="AL40" i="1"/>
  <c r="AD9" i="1"/>
  <c r="AE9" i="1"/>
  <c r="AK10" i="1"/>
  <c r="AE20" i="1"/>
  <c r="AD8" i="1"/>
  <c r="AM13" i="1"/>
  <c r="AD13" i="1"/>
  <c r="AD23" i="1"/>
  <c r="AE5" i="1"/>
  <c r="AE15" i="1"/>
  <c r="AD25" i="1"/>
  <c r="AD15" i="1"/>
  <c r="AD26" i="1"/>
  <c r="AD16" i="1"/>
  <c r="AE28" i="1"/>
  <c r="AE6" i="1"/>
  <c r="AE16" i="1"/>
  <c r="AE3" i="1"/>
  <c r="AE13" i="1"/>
  <c r="AD4" i="1"/>
  <c r="AE7" i="1"/>
  <c r="AR13" i="1"/>
  <c r="AO13" i="1"/>
  <c r="AQ13" i="1"/>
  <c r="AP13" i="1"/>
  <c r="AN13" i="1"/>
  <c r="AQ23" i="1"/>
  <c r="AR20" i="1"/>
  <c r="AO20" i="1"/>
  <c r="AN20" i="1"/>
  <c r="AQ20" i="1"/>
  <c r="AP20" i="1"/>
  <c r="AO28" i="1"/>
  <c r="AN28" i="1"/>
  <c r="AD28" i="1"/>
  <c r="AQ28" i="1"/>
  <c r="AP17" i="1"/>
  <c r="AR15" i="1"/>
  <c r="AO15" i="1"/>
  <c r="AN15" i="1"/>
  <c r="AP15" i="1"/>
  <c r="AQ15" i="1"/>
  <c r="AP23" i="1"/>
  <c r="AR16" i="1"/>
  <c r="AO16" i="1"/>
  <c r="AQ16" i="1"/>
  <c r="AP16" i="1"/>
  <c r="AN16" i="1"/>
  <c r="AO25" i="1"/>
  <c r="AD19" i="1"/>
  <c r="AD29" i="1"/>
  <c r="AQ17" i="1"/>
  <c r="AR25" i="1"/>
  <c r="AE17" i="1"/>
  <c r="AO17" i="1"/>
  <c r="AL10" i="1"/>
  <c r="AK42" i="1"/>
  <c r="AP14" i="1"/>
  <c r="AO30" i="1"/>
  <c r="AN17" i="1"/>
  <c r="AP25" i="1"/>
  <c r="AK28" i="1"/>
  <c r="AL28" i="1"/>
  <c r="AE25" i="1"/>
  <c r="AK25" i="1"/>
  <c r="AL25" i="1"/>
  <c r="AK13" i="1"/>
  <c r="AL13" i="1"/>
  <c r="AE30" i="1"/>
  <c r="AK30" i="1"/>
  <c r="AK20" i="1"/>
  <c r="AL20" i="1"/>
  <c r="AK9" i="1"/>
  <c r="AK41" i="1"/>
  <c r="AE19" i="1"/>
  <c r="AO19" i="1"/>
  <c r="AD14" i="1"/>
  <c r="AK14" i="1"/>
  <c r="AL14" i="1"/>
  <c r="AD24" i="1"/>
  <c r="AK24" i="1"/>
  <c r="AL24" i="1"/>
  <c r="AK4" i="1"/>
  <c r="AK36" i="1"/>
  <c r="AE23" i="1"/>
  <c r="AK16" i="1"/>
  <c r="AL16" i="1"/>
  <c r="AK23" i="1"/>
  <c r="AL23" i="1"/>
  <c r="AK3" i="1"/>
  <c r="AK8" i="1"/>
  <c r="AD18" i="1"/>
  <c r="AQ18" i="1"/>
  <c r="AL30" i="1"/>
  <c r="AK7" i="1"/>
  <c r="AE26" i="1"/>
  <c r="AK26" i="1"/>
  <c r="AL26" i="1"/>
  <c r="AK6" i="1"/>
  <c r="AK15" i="1"/>
  <c r="AL15" i="1"/>
  <c r="AK5" i="1"/>
  <c r="AL9" i="1"/>
  <c r="AR18" i="1"/>
  <c r="AN19" i="1"/>
  <c r="AL5" i="1"/>
  <c r="AK37" i="1"/>
  <c r="AN25" i="1"/>
  <c r="AR30" i="1"/>
  <c r="AQ26" i="1"/>
  <c r="AT16" i="1"/>
  <c r="AS16" i="1"/>
  <c r="AO23" i="1"/>
  <c r="AO18" i="1"/>
  <c r="AO14" i="1"/>
  <c r="AQ19" i="1"/>
  <c r="AR19" i="1"/>
  <c r="AS20" i="1"/>
  <c r="AT20" i="1"/>
  <c r="AR24" i="1"/>
  <c r="AN24" i="1"/>
  <c r="AL7" i="1"/>
  <c r="AK39" i="1"/>
  <c r="AO26" i="1"/>
  <c r="AR14" i="1"/>
  <c r="AN23" i="1"/>
  <c r="AR29" i="1"/>
  <c r="AP26" i="1"/>
  <c r="AR23" i="1"/>
  <c r="AN18" i="1"/>
  <c r="AQ25" i="1"/>
  <c r="AT15" i="1"/>
  <c r="AS15" i="1"/>
  <c r="AP19" i="1"/>
  <c r="AQ30" i="1"/>
  <c r="AR28" i="1"/>
  <c r="AP28" i="1"/>
  <c r="AS13" i="1"/>
  <c r="AT13" i="1"/>
  <c r="AO24" i="1"/>
  <c r="AL6" i="1"/>
  <c r="AK38" i="1"/>
  <c r="AP18" i="1"/>
  <c r="AM40" i="1"/>
  <c r="AS28" i="1"/>
  <c r="AL8" i="1"/>
  <c r="AK40" i="1"/>
  <c r="AL3" i="1"/>
  <c r="AL4" i="1"/>
  <c r="AP30" i="1"/>
  <c r="AQ14" i="1"/>
  <c r="AE27" i="1"/>
  <c r="AK17" i="1"/>
  <c r="AK27" i="1"/>
  <c r="AN14" i="1"/>
  <c r="AQ29" i="1"/>
  <c r="AR26" i="1"/>
  <c r="AR17" i="1"/>
  <c r="AL17" i="1"/>
  <c r="AN26" i="1"/>
  <c r="AN30" i="1"/>
  <c r="AQ24" i="1"/>
  <c r="AP24" i="1"/>
  <c r="AE29" i="1"/>
  <c r="AP29" i="1"/>
  <c r="AK19" i="1"/>
  <c r="AL19" i="1"/>
  <c r="AK18" i="1"/>
  <c r="AL18" i="1"/>
  <c r="AN40" i="1"/>
  <c r="AT28" i="1"/>
  <c r="AV28" i="1"/>
  <c r="AP40" i="1"/>
  <c r="AU28" i="1"/>
  <c r="AO40" i="1"/>
  <c r="AT23" i="1"/>
  <c r="AS23" i="1"/>
  <c r="AU23" i="1"/>
  <c r="AO35" i="1"/>
  <c r="AM35" i="1"/>
  <c r="AN35" i="1"/>
  <c r="AO29" i="1"/>
  <c r="AM37" i="1"/>
  <c r="AT25" i="1"/>
  <c r="AN37" i="1"/>
  <c r="AS25" i="1"/>
  <c r="AS18" i="1"/>
  <c r="AT18" i="1"/>
  <c r="AM42" i="1"/>
  <c r="AT30" i="1"/>
  <c r="AV30" i="1"/>
  <c r="AP42" i="1"/>
  <c r="AN42" i="1"/>
  <c r="AS30" i="1"/>
  <c r="AU30" i="1"/>
  <c r="AO42" i="1"/>
  <c r="AS24" i="1"/>
  <c r="AT24" i="1"/>
  <c r="AN29" i="1"/>
  <c r="AS19" i="1"/>
  <c r="AT19" i="1"/>
  <c r="AS26" i="1"/>
  <c r="AM38" i="1"/>
  <c r="AN38" i="1"/>
  <c r="AT26" i="1"/>
  <c r="AT14" i="1"/>
  <c r="AS14" i="1"/>
  <c r="AK29" i="1"/>
  <c r="AL29" i="1"/>
  <c r="AQ27" i="1"/>
  <c r="AP27" i="1"/>
  <c r="AO27" i="1"/>
  <c r="AR27" i="1"/>
  <c r="AN27" i="1"/>
  <c r="AL27" i="1"/>
  <c r="AV26" i="1"/>
  <c r="AP38" i="1"/>
  <c r="AU24" i="1"/>
  <c r="AO36" i="1"/>
  <c r="AU26" i="1"/>
  <c r="AO38" i="1"/>
  <c r="AV24" i="1"/>
  <c r="AP36" i="1"/>
  <c r="AU25" i="1"/>
  <c r="AO37" i="1"/>
  <c r="AV25" i="1"/>
  <c r="AP37" i="1"/>
  <c r="AV23" i="1"/>
  <c r="AP35" i="1"/>
  <c r="AS29" i="1"/>
  <c r="AM41" i="1"/>
  <c r="AN41" i="1"/>
  <c r="AT29" i="1"/>
  <c r="AO39" i="1"/>
  <c r="AP39" i="1"/>
  <c r="AV29" i="1"/>
  <c r="AP41" i="1"/>
  <c r="AU29" i="1"/>
  <c r="AO41" i="1"/>
</calcChain>
</file>

<file path=xl/comments1.xml><?xml version="1.0" encoding="utf-8"?>
<comments xmlns="http://schemas.openxmlformats.org/spreadsheetml/2006/main">
  <authors>
    <author>Fuchs, Richard</author>
  </authors>
  <commentList>
    <comment ref="A1" authorId="0">
      <text>
        <r>
          <rPr>
            <b/>
            <sz val="9"/>
            <color indexed="81"/>
            <rFont val="Segoe UI"/>
            <charset val="1"/>
          </rPr>
          <t>Fuchs, Richard:</t>
        </r>
        <r>
          <rPr>
            <sz val="9"/>
            <color indexed="81"/>
            <rFont val="Segoe UI"/>
            <charset val="1"/>
          </rPr>
          <t xml:space="preserve">
Tab: "Soybean prod yield harvest" contains all the soybean production, yield and harvest data of all producers in 2016.</t>
        </r>
      </text>
    </comment>
    <comment ref="P1" authorId="0">
      <text>
        <r>
          <rPr>
            <b/>
            <sz val="9"/>
            <color indexed="81"/>
            <rFont val="Segoe UI"/>
            <charset val="1"/>
          </rPr>
          <t>Fuchs, Richard:</t>
        </r>
        <r>
          <rPr>
            <sz val="9"/>
            <color indexed="81"/>
            <rFont val="Segoe UI"/>
            <charset val="1"/>
          </rPr>
          <t xml:space="preserve">
Column A-P contain the trade data of China in the year 2016</t>
        </r>
      </text>
    </comment>
    <comment ref="AD1" authorId="0">
      <text>
        <r>
          <rPr>
            <b/>
            <sz val="9"/>
            <color indexed="81"/>
            <rFont val="Segoe UI"/>
            <charset val="1"/>
          </rPr>
          <t>Fuchs, Richard:</t>
        </r>
        <r>
          <rPr>
            <sz val="9"/>
            <color indexed="81"/>
            <rFont val="Segoe UI"/>
            <charset val="1"/>
          </rPr>
          <t xml:space="preserve">
Column AC-AV (Line 2 to 29) summarize the data of key producers for Production (green) and Area (orange). The total production is split into the current share of exports to China (production and area), the domestic production/area, and in 10% steps the additonal production/area requirements assuming 60-100% shortfall from the US. Likewise, from the US data this share is substracted.    </t>
        </r>
      </text>
    </comment>
    <comment ref="AA3" authorId="0">
      <text>
        <r>
          <rPr>
            <b/>
            <sz val="9"/>
            <color indexed="81"/>
            <rFont val="Segoe UI"/>
            <charset val="1"/>
          </rPr>
          <t>Fuchs, Richard:</t>
        </r>
        <r>
          <rPr>
            <sz val="9"/>
            <color indexed="81"/>
            <rFont val="Segoe UI"/>
            <charset val="1"/>
          </rPr>
          <t xml:space="preserve">
Column S-AA contain the soybean export to China, production, yield and harvest data of all producers in 2016.</t>
        </r>
      </text>
    </comment>
    <comment ref="AJ33" authorId="0">
      <text>
        <r>
          <rPr>
            <b/>
            <sz val="9"/>
            <color indexed="81"/>
            <rFont val="Segoe UI"/>
            <charset val="1"/>
          </rPr>
          <t>Fuchs, Richard:</t>
        </r>
        <r>
          <rPr>
            <sz val="9"/>
            <color indexed="81"/>
            <rFont val="Segoe UI"/>
            <charset val="1"/>
          </rPr>
          <t xml:space="preserve">
summary of green and orange tables
Note: all numbers refer to shared scenario, only * refers to Brazil only scenario</t>
        </r>
      </text>
    </comment>
  </commentList>
</comments>
</file>

<file path=xl/sharedStrings.xml><?xml version="1.0" encoding="utf-8"?>
<sst xmlns="http://schemas.openxmlformats.org/spreadsheetml/2006/main" count="4257" uniqueCount="200">
  <si>
    <t>Domain Code</t>
  </si>
  <si>
    <t>Domain</t>
  </si>
  <si>
    <t>Reporter Country Code</t>
  </si>
  <si>
    <t>Reporter Countries</t>
  </si>
  <si>
    <t>Partner Country Code</t>
  </si>
  <si>
    <t>Partner Countries</t>
  </si>
  <si>
    <t>Element Code</t>
  </si>
  <si>
    <t>Element</t>
  </si>
  <si>
    <t>Item Code</t>
  </si>
  <si>
    <t>Item</t>
  </si>
  <si>
    <t>Year Code</t>
  </si>
  <si>
    <t>Year</t>
  </si>
  <si>
    <t>Unit</t>
  </si>
  <si>
    <t>Value</t>
  </si>
  <si>
    <t>Flag</t>
  </si>
  <si>
    <t>Flag Description</t>
  </si>
  <si>
    <t>TM</t>
  </si>
  <si>
    <t>Detailed trade matrix</t>
  </si>
  <si>
    <t>Argentina</t>
  </si>
  <si>
    <t>China, Hong Kong SAR</t>
  </si>
  <si>
    <t>Export Quantity</t>
  </si>
  <si>
    <t>Oil, soybean</t>
  </si>
  <si>
    <t>tonnes</t>
  </si>
  <si>
    <t>Official data</t>
  </si>
  <si>
    <t>China, mainland</t>
  </si>
  <si>
    <t>Soybeans</t>
  </si>
  <si>
    <t>China, Taiwan Province of</t>
  </si>
  <si>
    <t>Australia</t>
  </si>
  <si>
    <t>Soya sauce</t>
  </si>
  <si>
    <t>Austria</t>
  </si>
  <si>
    <t>Belgium</t>
  </si>
  <si>
    <t>Brazil</t>
  </si>
  <si>
    <t>Cake, soybeans</t>
  </si>
  <si>
    <t>Canada</t>
  </si>
  <si>
    <t>China, Macao SAR</t>
  </si>
  <si>
    <t>Im</t>
  </si>
  <si>
    <t>FAO data based on imputation methodology</t>
  </si>
  <si>
    <t>Costa Rica</t>
  </si>
  <si>
    <t>Denmark</t>
  </si>
  <si>
    <t>France</t>
  </si>
  <si>
    <t>Germany</t>
  </si>
  <si>
    <t>Greece</t>
  </si>
  <si>
    <t>India</t>
  </si>
  <si>
    <t>Indonesia</t>
  </si>
  <si>
    <t>Italy</t>
  </si>
  <si>
    <t>Japan</t>
  </si>
  <si>
    <t>Soya paste</t>
  </si>
  <si>
    <t>Kazakhstan</t>
  </si>
  <si>
    <t>Malaysia</t>
  </si>
  <si>
    <t>Morocco</t>
  </si>
  <si>
    <t>Netherlands</t>
  </si>
  <si>
    <t>New Zealand</t>
  </si>
  <si>
    <t>Pakistan</t>
  </si>
  <si>
    <t>Philippines</t>
  </si>
  <si>
    <t>Portugal</t>
  </si>
  <si>
    <t>Republic of Korea</t>
  </si>
  <si>
    <t>Russian Federation</t>
  </si>
  <si>
    <t>Serbia</t>
  </si>
  <si>
    <t>Singapore</t>
  </si>
  <si>
    <t>South Africa</t>
  </si>
  <si>
    <t>Spain</t>
  </si>
  <si>
    <t>Sweden</t>
  </si>
  <si>
    <t>Thailand</t>
  </si>
  <si>
    <t>Togo</t>
  </si>
  <si>
    <t>Turkey</t>
  </si>
  <si>
    <t>Ukraine</t>
  </si>
  <si>
    <t>*</t>
  </si>
  <si>
    <t>Unofficial figure</t>
  </si>
  <si>
    <t>R</t>
  </si>
  <si>
    <t>Estimated data using trading partners database</t>
  </si>
  <si>
    <t>United Kingdom</t>
  </si>
  <si>
    <t>United States of America</t>
  </si>
  <si>
    <t>Uruguay</t>
  </si>
  <si>
    <t>EU</t>
  </si>
  <si>
    <t>Area Code</t>
  </si>
  <si>
    <t>Area</t>
  </si>
  <si>
    <t>QC</t>
  </si>
  <si>
    <t>Crops</t>
  </si>
  <si>
    <t>Albania</t>
  </si>
  <si>
    <t>Area harvested</t>
  </si>
  <si>
    <t>ha</t>
  </si>
  <si>
    <t>Yield</t>
  </si>
  <si>
    <t>hg/ha</t>
  </si>
  <si>
    <t>Fc</t>
  </si>
  <si>
    <t>Calculated data</t>
  </si>
  <si>
    <t>Production</t>
  </si>
  <si>
    <t>Angola</t>
  </si>
  <si>
    <t>Azerbaijan</t>
  </si>
  <si>
    <t>Bangladesh</t>
  </si>
  <si>
    <t>Belize</t>
  </si>
  <si>
    <t>Benin</t>
  </si>
  <si>
    <t>Bhutan</t>
  </si>
  <si>
    <t>Bolivia (Plurinational State of)</t>
  </si>
  <si>
    <t>Bosnia and Herzegovina</t>
  </si>
  <si>
    <t>Bulgaria</t>
  </si>
  <si>
    <t>Burkina Faso</t>
  </si>
  <si>
    <t>Burundi</t>
  </si>
  <si>
    <t>Cambodia</t>
  </si>
  <si>
    <t>Cameroon</t>
  </si>
  <si>
    <t>Chile</t>
  </si>
  <si>
    <t>China</t>
  </si>
  <si>
    <t>A</t>
  </si>
  <si>
    <t>Aggregate, may include official, semi-official, estimated or calculated data</t>
  </si>
  <si>
    <t>Colombia</t>
  </si>
  <si>
    <t>M</t>
  </si>
  <si>
    <t>Data not available</t>
  </si>
  <si>
    <t>CÃ´te d'Ivoire</t>
  </si>
  <si>
    <t>Croatia</t>
  </si>
  <si>
    <t>Czechia</t>
  </si>
  <si>
    <t>Democratic People's Republic of Korea</t>
  </si>
  <si>
    <t>Democratic Republic of the Congo</t>
  </si>
  <si>
    <t>Ecuador</t>
  </si>
  <si>
    <t>Egypt</t>
  </si>
  <si>
    <t>El Salvador</t>
  </si>
  <si>
    <t>Ethiopia</t>
  </si>
  <si>
    <t>French Guiana</t>
  </si>
  <si>
    <t>Gabon</t>
  </si>
  <si>
    <t>Georgia</t>
  </si>
  <si>
    <t>Guatemala</t>
  </si>
  <si>
    <t>Guyana</t>
  </si>
  <si>
    <t>Honduras</t>
  </si>
  <si>
    <t>Hungary</t>
  </si>
  <si>
    <t>Iran (Islamic Republic of)</t>
  </si>
  <si>
    <t>Iraq</t>
  </si>
  <si>
    <t>Jordan</t>
  </si>
  <si>
    <t>Kenya</t>
  </si>
  <si>
    <t>Kyrgyzstan</t>
  </si>
  <si>
    <t>Lao People's Democratic Republic</t>
  </si>
  <si>
    <t>Latvia</t>
  </si>
  <si>
    <t>Liberia</t>
  </si>
  <si>
    <t>Madagascar</t>
  </si>
  <si>
    <t>Malawi</t>
  </si>
  <si>
    <t>Mali</t>
  </si>
  <si>
    <t>Mexico</t>
  </si>
  <si>
    <t>Myanmar</t>
  </si>
  <si>
    <t>Nepal</t>
  </si>
  <si>
    <t>Nicaragua</t>
  </si>
  <si>
    <t>Nigeria</t>
  </si>
  <si>
    <t>Panama</t>
  </si>
  <si>
    <t>Paraguay</t>
  </si>
  <si>
    <t>Peru</t>
  </si>
  <si>
    <t>Poland</t>
  </si>
  <si>
    <t>Republic of Moldova</t>
  </si>
  <si>
    <t>Romania</t>
  </si>
  <si>
    <t>Rwanda</t>
  </si>
  <si>
    <t>Senegal</t>
  </si>
  <si>
    <t>Slovakia</t>
  </si>
  <si>
    <t>Slovenia</t>
  </si>
  <si>
    <t>Sri Lanka</t>
  </si>
  <si>
    <t>Suriname</t>
  </si>
  <si>
    <t>Switzerland</t>
  </si>
  <si>
    <t>Syrian Arab Republic</t>
  </si>
  <si>
    <t>Tajikistan</t>
  </si>
  <si>
    <t>The former Yugoslav Republic of Macedonia</t>
  </si>
  <si>
    <t>Timor-Leste</t>
  </si>
  <si>
    <t>Uganda</t>
  </si>
  <si>
    <t>United Republic of Tanzania</t>
  </si>
  <si>
    <t>Venezuela (Bolivarian Republic of)</t>
  </si>
  <si>
    <t>Viet Nam</t>
  </si>
  <si>
    <t>Zambia</t>
  </si>
  <si>
    <t>Zimbabwe</t>
  </si>
  <si>
    <t>Export to China</t>
  </si>
  <si>
    <t>Production (minus Export to China</t>
  </si>
  <si>
    <t>Rest of the World</t>
  </si>
  <si>
    <t>Area dedicated for Export to China</t>
  </si>
  <si>
    <t>Area (minus AF)</t>
  </si>
  <si>
    <t>Add. Export (60% loss of US export)</t>
  </si>
  <si>
    <t>Add. Export (70% loss of US export)</t>
  </si>
  <si>
    <t>Add. Export (80% loss of US export)</t>
  </si>
  <si>
    <t>Add. Export (90% loss of US export)</t>
  </si>
  <si>
    <t>Add. Export (100% loss of US export)</t>
  </si>
  <si>
    <t>Add. Area (60% loss of US export)</t>
  </si>
  <si>
    <t>Add. Area (70% loss of US export)</t>
  </si>
  <si>
    <t>Add. Area (80% loss of US export)</t>
  </si>
  <si>
    <t>Add. Area (90% loss of US export)</t>
  </si>
  <si>
    <t>Add. Area (100% loss of US export)</t>
  </si>
  <si>
    <t>Minimum</t>
  </si>
  <si>
    <t>Maximum</t>
  </si>
  <si>
    <t>% incr. Min.</t>
  </si>
  <si>
    <t>% incr. Max</t>
  </si>
  <si>
    <t>n/a</t>
  </si>
  <si>
    <t>Minimum increase (%)</t>
  </si>
  <si>
    <t>Maximum increase (%)</t>
  </si>
  <si>
    <t>Total soybean area (ha)</t>
  </si>
  <si>
    <t>Current Area for Export to China (ha)</t>
  </si>
  <si>
    <t>Minimum additional area required (ha)</t>
  </si>
  <si>
    <t>Maximum additional area required (ha)</t>
  </si>
  <si>
    <t>Assuming 60% loss of US export</t>
  </si>
  <si>
    <t>Assuming 100% loss of US export</t>
  </si>
  <si>
    <t>Maximum additional production required (t)</t>
  </si>
  <si>
    <t>Minimum additional production required (t)</t>
  </si>
  <si>
    <t>Total soybean production (t)</t>
  </si>
  <si>
    <t>Current Export to China (t)</t>
  </si>
  <si>
    <t>Production (ha)</t>
  </si>
  <si>
    <t>Yield (hg/ha)</t>
  </si>
  <si>
    <t>Harvest (tonnes)</t>
  </si>
  <si>
    <t>3439593 (*7775029)</t>
  </si>
  <si>
    <t>5732655 (*12958382)</t>
  </si>
  <si>
    <t>9990491 (*22583007)</t>
  </si>
  <si>
    <t>16650818 (*37638345)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</si>
</sst>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indexed="81"/>
      <name val="Segoe UI"/>
      <charset val="1"/>
    </font>
    <font>
      <b/>
      <sz val="9"/>
      <color indexed="81"/>
      <name val="Segoe UI"/>
      <charset val="1"/>
    </font>
    <font>
      <sz val="1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
    <xf numFmtId="0" fontId="0" fillId="0" borderId="0" xfId="0"/>
    <xf numFmtId="0" fontId="0" fillId="33" borderId="0" xfId="0" applyFill="1"/>
    <xf numFmtId="0" fontId="0" fillId="34" borderId="0" xfId="0" applyFill="1"/>
    <xf numFmtId="1" fontId="0" fillId="0" borderId="0" xfId="0" applyNumberFormat="1"/>
    <xf numFmtId="1" fontId="0" fillId="33" borderId="0" xfId="0" applyNumberFormat="1" applyFill="1"/>
    <xf numFmtId="1" fontId="0" fillId="34" borderId="0" xfId="0" applyNumberFormat="1" applyFill="1"/>
    <xf numFmtId="9" fontId="0" fillId="0" borderId="0" xfId="0" applyNumberFormat="1"/>
    <xf numFmtId="0" fontId="14" fillId="34" borderId="0" xfId="0" applyFont="1" applyFill="1"/>
    <xf numFmtId="1" fontId="14" fillId="34" borderId="0" xfId="0" applyNumberFormat="1" applyFont="1" applyFill="1"/>
    <xf numFmtId="164" fontId="14" fillId="34" borderId="0" xfId="0" applyNumberFormat="1" applyFont="1" applyFill="1"/>
    <xf numFmtId="3" fontId="14" fillId="34" borderId="0" xfId="0" applyNumberFormat="1" applyFont="1" applyFill="1"/>
    <xf numFmtId="1" fontId="0" fillId="35" borderId="0" xfId="0" applyNumberFormat="1" applyFill="1"/>
    <xf numFmtId="0" fontId="0" fillId="35" borderId="0" xfId="0" applyFill="1"/>
    <xf numFmtId="164" fontId="0" fillId="35" borderId="0" xfId="0" applyNumberFormat="1" applyFill="1"/>
    <xf numFmtId="0" fontId="0" fillId="0" borderId="0" xfId="0" applyFill="1"/>
    <xf numFmtId="1" fontId="0" fillId="0" borderId="0" xfId="0" applyNumberFormat="1" applyFill="1"/>
    <xf numFmtId="0" fontId="14" fillId="0" borderId="0" xfId="0" applyFont="1" applyFill="1"/>
    <xf numFmtId="2" fontId="0" fillId="0" borderId="0" xfId="0" applyNumberFormat="1" applyFill="1"/>
    <xf numFmtId="3" fontId="0" fillId="0" borderId="0" xfId="0" applyNumberFormat="1" applyFill="1"/>
    <xf numFmtId="1" fontId="20" fillId="35" borderId="0" xfId="0" applyNumberFormat="1" applyFont="1" applyFill="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D3B5E9"/>
      <color rgb="FFE6AF00"/>
      <color rgb="FFE39E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_rels/chart1.xml.rels><?xml version="1.0" encoding="UTF-8" standalone="yes"?>
<Relationships xmlns="http://schemas.openxmlformats.org/package/2006/relationships"><Relationship Id="rId1" Type="http://schemas.microsoft.com/office/2011/relationships/chartStyle" Target="style1.xml"/><Relationship Id="rId2" Type="http://schemas.microsoft.com/office/2011/relationships/chartColorStyle" Target="colors1.xml"/></Relationships>
</file>

<file path=xl/charts/_rels/chart2.xml.rels><?xml version="1.0" encoding="UTF-8" standalone="yes"?>
<Relationships xmlns="http://schemas.openxmlformats.org/package/2006/relationships"><Relationship Id="rId1" Type="http://schemas.microsoft.com/office/2011/relationships/chartStyle" Target="style2.xml"/><Relationship Id="rId2" Type="http://schemas.microsoft.com/office/2011/relationships/chartColorStyle" Target="colors2.xml"/></Relationships>
</file>

<file path=xl/charts/_rels/chart3.xml.rels><?xml version="1.0" encoding="UTF-8" standalone="yes"?>
<Relationships xmlns="http://schemas.openxmlformats.org/package/2006/relationships"><Relationship Id="rId1" Type="http://schemas.microsoft.com/office/2011/relationships/chartStyle" Target="style3.xml"/><Relationship Id="rId2" Type="http://schemas.microsoft.com/office/2011/relationships/chartColorStyle" Target="colors3.xml"/></Relationships>
</file>

<file path=xl/charts/_rels/chart4.xml.rels><?xml version="1.0" encoding="UTF-8" standalone="yes"?>
<Relationships xmlns="http://schemas.openxmlformats.org/package/2006/relationships"><Relationship Id="rId1" Type="http://schemas.microsoft.com/office/2011/relationships/chartStyle" Target="style4.xml"/><Relationship Id="rId2" Type="http://schemas.microsoft.com/office/2011/relationships/chartColorStyle" Target="colors4.xml"/></Relationships>
</file>

<file path=xl/charts/_rels/chart5.xml.rels><?xml version="1.0" encoding="UTF-8" standalone="yes"?>
<Relationships xmlns="http://schemas.openxmlformats.org/package/2006/relationships"><Relationship Id="rId1" Type="http://schemas.microsoft.com/office/2011/relationships/chartStyle" Target="style5.xml"/><Relationship Id="rId2" Type="http://schemas.microsoft.com/office/2011/relationships/chartColorStyle" Target="colors5.xml"/></Relationships>
</file>

<file path=xl/charts/_rels/chart6.xml.rels><?xml version="1.0" encoding="UTF-8" standalone="yes"?>
<Relationships xmlns="http://schemas.openxmlformats.org/package/2006/relationships"><Relationship Id="rId1" Type="http://schemas.microsoft.com/office/2011/relationships/chartStyle" Target="style6.xml"/><Relationship Id="rId2" Type="http://schemas.microsoft.com/office/2011/relationships/chartColorStyle" Target="colors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de-DE" sz="1200"/>
              <a:t>Soybean Production /</a:t>
            </a:r>
            <a:r>
              <a:rPr lang="de-DE" sz="1200" baseline="0"/>
              <a:t> Share of Export to China</a:t>
            </a:r>
          </a:p>
        </c:rich>
      </c:tx>
      <c:layout/>
      <c:overlay val="0"/>
      <c:spPr>
        <a:solidFill>
          <a:schemeClr val="bg1"/>
        </a:solid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manualLayout>
          <c:layoutTarget val="inner"/>
          <c:xMode val="edge"/>
          <c:yMode val="edge"/>
          <c:x val="0.138150481189851"/>
          <c:y val="0.184442553191489"/>
          <c:w val="0.831293963254593"/>
          <c:h val="0.462794571955101"/>
        </c:manualLayout>
      </c:layout>
      <c:barChart>
        <c:barDir val="col"/>
        <c:grouping val="stacked"/>
        <c:varyColors val="0"/>
        <c:ser>
          <c:idx val="1"/>
          <c:order val="0"/>
          <c:tx>
            <c:v>Domestic Soybean Production and exports to rest of the world</c:v>
          </c:tx>
          <c:spPr>
            <a:solidFill>
              <a:srgbClr val="C00000"/>
            </a:solidFill>
            <a:ln>
              <a:noFill/>
            </a:ln>
            <a:effectLst/>
          </c:spPr>
          <c:invertIfNegative val="0"/>
          <c:cat>
            <c:strRef>
              <c:f>'Soybean export to China'!$AC$3:$AC$10</c:f>
              <c:strCache>
                <c:ptCount val="8"/>
                <c:pt idx="0">
                  <c:v>Argentina</c:v>
                </c:pt>
                <c:pt idx="1">
                  <c:v>Brazil</c:v>
                </c:pt>
                <c:pt idx="2">
                  <c:v>Canada</c:v>
                </c:pt>
                <c:pt idx="3">
                  <c:v>Russian Federation</c:v>
                </c:pt>
                <c:pt idx="4">
                  <c:v>United States of America</c:v>
                </c:pt>
                <c:pt idx="5">
                  <c:v>Uruguay</c:v>
                </c:pt>
                <c:pt idx="6">
                  <c:v>Rest of the World</c:v>
                </c:pt>
                <c:pt idx="7">
                  <c:v>China</c:v>
                </c:pt>
              </c:strCache>
            </c:strRef>
          </c:cat>
          <c:val>
            <c:numRef>
              <c:f>'Soybean export to China'!$AE$3:$AE$10</c:f>
              <c:numCache>
                <c:formatCode>General</c:formatCode>
                <c:ptCount val="8"/>
                <c:pt idx="0">
                  <c:v>5.0993598E7</c:v>
                </c:pt>
                <c:pt idx="1">
                  <c:v>5.6576041E7</c:v>
                </c:pt>
                <c:pt idx="2">
                  <c:v>3.965994E6</c:v>
                </c:pt>
                <c:pt idx="3">
                  <c:v>2.678875E6</c:v>
                </c:pt>
                <c:pt idx="4">
                  <c:v>7.9570035E7</c:v>
                </c:pt>
                <c:pt idx="5">
                  <c:v>1.820565E6</c:v>
                </c:pt>
                <c:pt idx="6">
                  <c:v>3.9290103E7</c:v>
                </c:pt>
                <c:pt idx="7">
                  <c:v>1.1966328E7</c:v>
                </c:pt>
              </c:numCache>
            </c:numRef>
          </c:val>
          <c:extLst xmlns:c16r2="http://schemas.microsoft.com/office/drawing/2015/06/chart">
            <c:ext xmlns:c16="http://schemas.microsoft.com/office/drawing/2014/chart" uri="{C3380CC4-5D6E-409C-BE32-E72D297353CC}">
              <c16:uniqueId val="{00000001-F1F2-428F-91A7-A25F283CEA4F}"/>
            </c:ext>
          </c:extLst>
        </c:ser>
        <c:ser>
          <c:idx val="0"/>
          <c:order val="1"/>
          <c:tx>
            <c:v>Soybean Production for Export to China</c:v>
          </c:tx>
          <c:spPr>
            <a:solidFill>
              <a:schemeClr val="accent2"/>
            </a:solidFill>
            <a:ln>
              <a:noFill/>
            </a:ln>
            <a:effectLst/>
          </c:spPr>
          <c:invertIfNegative val="0"/>
          <c:cat>
            <c:strRef>
              <c:f>'Soybean export to China'!$AC$3:$AC$10</c:f>
              <c:strCache>
                <c:ptCount val="8"/>
                <c:pt idx="0">
                  <c:v>Argentina</c:v>
                </c:pt>
                <c:pt idx="1">
                  <c:v>Brazil</c:v>
                </c:pt>
                <c:pt idx="2">
                  <c:v>Canada</c:v>
                </c:pt>
                <c:pt idx="3">
                  <c:v>Russian Federation</c:v>
                </c:pt>
                <c:pt idx="4">
                  <c:v>United States of America</c:v>
                </c:pt>
                <c:pt idx="5">
                  <c:v>Uruguay</c:v>
                </c:pt>
                <c:pt idx="6">
                  <c:v>Rest of the World</c:v>
                </c:pt>
                <c:pt idx="7">
                  <c:v>China</c:v>
                </c:pt>
              </c:strCache>
            </c:strRef>
          </c:cat>
          <c:val>
            <c:numRef>
              <c:f>'Soybean export to China'!$AD$3:$AD$10</c:f>
              <c:numCache>
                <c:formatCode>General</c:formatCode>
                <c:ptCount val="8"/>
                <c:pt idx="0">
                  <c:v>7.80566E6</c:v>
                </c:pt>
                <c:pt idx="1">
                  <c:v>3.9720673E7</c:v>
                </c:pt>
                <c:pt idx="2">
                  <c:v>1.861106E6</c:v>
                </c:pt>
                <c:pt idx="3">
                  <c:v>456302.0</c:v>
                </c:pt>
                <c:pt idx="4">
                  <c:v>3.7638345E7</c:v>
                </c:pt>
                <c:pt idx="5">
                  <c:v>387435.0</c:v>
                </c:pt>
                <c:pt idx="6">
                  <c:v>151253.0</c:v>
                </c:pt>
                <c:pt idx="7">
                  <c:v>0.0</c:v>
                </c:pt>
              </c:numCache>
            </c:numRef>
          </c:val>
          <c:extLst xmlns:c16r2="http://schemas.microsoft.com/office/drawing/2015/06/chart">
            <c:ext xmlns:c16="http://schemas.microsoft.com/office/drawing/2014/chart" uri="{C3380CC4-5D6E-409C-BE32-E72D297353CC}">
              <c16:uniqueId val="{00000000-F1F2-428F-91A7-A25F283CEA4F}"/>
            </c:ext>
          </c:extLst>
        </c:ser>
        <c:dLbls>
          <c:showLegendKey val="0"/>
          <c:showVal val="0"/>
          <c:showCatName val="0"/>
          <c:showSerName val="0"/>
          <c:showPercent val="0"/>
          <c:showBubbleSize val="0"/>
        </c:dLbls>
        <c:gapWidth val="150"/>
        <c:overlap val="100"/>
        <c:axId val="-598663872"/>
        <c:axId val="-598661552"/>
      </c:barChart>
      <c:catAx>
        <c:axId val="-598663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8661552"/>
        <c:crosses val="autoZero"/>
        <c:auto val="1"/>
        <c:lblAlgn val="ctr"/>
        <c:lblOffset val="100"/>
        <c:noMultiLvlLbl val="0"/>
      </c:catAx>
      <c:valAx>
        <c:axId val="-598661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Production (Mt)</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8663872"/>
        <c:crosses val="autoZero"/>
        <c:crossBetween val="between"/>
        <c:dispUnits>
          <c:builtInUnit val="millions"/>
        </c:dispUnits>
      </c:valAx>
      <c:spPr>
        <a:noFill/>
        <a:ln>
          <a:noFill/>
        </a:ln>
        <a:effectLst/>
      </c:spPr>
    </c:plotArea>
    <c:legend>
      <c:legendPos val="b"/>
      <c:layout>
        <c:manualLayout>
          <c:xMode val="edge"/>
          <c:yMode val="edge"/>
          <c:x val="0.00324300087489063"/>
          <c:y val="0.908510236220473"/>
          <c:w val="0.990736220472441"/>
          <c:h val="0.071064231864633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5" l="0.7" r="0.7" t="0.7874015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de-DE" sz="1200"/>
              <a:t>Soybean Area /</a:t>
            </a:r>
            <a:r>
              <a:rPr lang="de-DE" sz="1200" baseline="0"/>
              <a:t> Share of Export to China</a:t>
            </a: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manualLayout>
          <c:layoutTarget val="inner"/>
          <c:xMode val="edge"/>
          <c:yMode val="edge"/>
          <c:x val="0.125483814523185"/>
          <c:y val="0.177327659574468"/>
          <c:w val="0.84396062992126"/>
          <c:h val="0.459696699614676"/>
        </c:manualLayout>
      </c:layout>
      <c:barChart>
        <c:barDir val="col"/>
        <c:grouping val="stacked"/>
        <c:varyColors val="0"/>
        <c:ser>
          <c:idx val="1"/>
          <c:order val="0"/>
          <c:tx>
            <c:v>Area under domestic Soybean Production and exports to rest of the world</c:v>
          </c:tx>
          <c:spPr>
            <a:solidFill>
              <a:srgbClr val="C00000"/>
            </a:solidFill>
            <a:ln>
              <a:noFill/>
            </a:ln>
            <a:effectLst/>
          </c:spPr>
          <c:invertIfNegative val="0"/>
          <c:cat>
            <c:strRef>
              <c:f>'Soybean export to China'!$AC$3:$AC$10</c:f>
              <c:strCache>
                <c:ptCount val="8"/>
                <c:pt idx="0">
                  <c:v>Argentina</c:v>
                </c:pt>
                <c:pt idx="1">
                  <c:v>Brazil</c:v>
                </c:pt>
                <c:pt idx="2">
                  <c:v>Canada</c:v>
                </c:pt>
                <c:pt idx="3">
                  <c:v>Russian Federation</c:v>
                </c:pt>
                <c:pt idx="4">
                  <c:v>United States of America</c:v>
                </c:pt>
                <c:pt idx="5">
                  <c:v>Uruguay</c:v>
                </c:pt>
                <c:pt idx="6">
                  <c:v>Rest of the World</c:v>
                </c:pt>
                <c:pt idx="7">
                  <c:v>China</c:v>
                </c:pt>
              </c:strCache>
            </c:strRef>
          </c:cat>
          <c:val>
            <c:numRef>
              <c:f>'Soybean export to China'!$AL$3:$AL$10</c:f>
              <c:numCache>
                <c:formatCode>General</c:formatCode>
                <c:ptCount val="8"/>
                <c:pt idx="0">
                  <c:v>1.69153865724548E7</c:v>
                </c:pt>
                <c:pt idx="1">
                  <c:v>1.94783791106812E7</c:v>
                </c:pt>
                <c:pt idx="2">
                  <c:v>1.49088051638036E6</c:v>
                </c:pt>
                <c:pt idx="3">
                  <c:v>1.81146152330474E6</c:v>
                </c:pt>
                <c:pt idx="4">
                  <c:v>2.273044066461E7</c:v>
                </c:pt>
                <c:pt idx="5">
                  <c:v>939965.625</c:v>
                </c:pt>
                <c:pt idx="6">
                  <c:v>2.31927052876901E7</c:v>
                </c:pt>
                <c:pt idx="7">
                  <c:v>6.640882E6</c:v>
                </c:pt>
              </c:numCache>
            </c:numRef>
          </c:val>
          <c:extLst xmlns:c16r2="http://schemas.microsoft.com/office/drawing/2015/06/chart">
            <c:ext xmlns:c16="http://schemas.microsoft.com/office/drawing/2014/chart" uri="{C3380CC4-5D6E-409C-BE32-E72D297353CC}">
              <c16:uniqueId val="{00000000-4A00-42A3-A7E8-7D183B0BE5E3}"/>
            </c:ext>
          </c:extLst>
        </c:ser>
        <c:ser>
          <c:idx val="0"/>
          <c:order val="1"/>
          <c:tx>
            <c:v>Area under Soybean Production for Export to China</c:v>
          </c:tx>
          <c:spPr>
            <a:solidFill>
              <a:schemeClr val="accent2"/>
            </a:solidFill>
            <a:ln>
              <a:noFill/>
            </a:ln>
            <a:effectLst/>
          </c:spPr>
          <c:invertIfNegative val="0"/>
          <c:cat>
            <c:strRef>
              <c:f>'Soybean export to China'!$AC$3:$AC$10</c:f>
              <c:strCache>
                <c:ptCount val="8"/>
                <c:pt idx="0">
                  <c:v>Argentina</c:v>
                </c:pt>
                <c:pt idx="1">
                  <c:v>Brazil</c:v>
                </c:pt>
                <c:pt idx="2">
                  <c:v>Canada</c:v>
                </c:pt>
                <c:pt idx="3">
                  <c:v>Russian Federation</c:v>
                </c:pt>
                <c:pt idx="4">
                  <c:v>United States of America</c:v>
                </c:pt>
                <c:pt idx="5">
                  <c:v>Uruguay</c:v>
                </c:pt>
                <c:pt idx="6">
                  <c:v>Rest of the World</c:v>
                </c:pt>
                <c:pt idx="7">
                  <c:v>China</c:v>
                </c:pt>
              </c:strCache>
            </c:strRef>
          </c:cat>
          <c:val>
            <c:numRef>
              <c:f>'Soybean export to China'!$AK$3:$AK$10</c:f>
              <c:numCache>
                <c:formatCode>General</c:formatCode>
                <c:ptCount val="8"/>
                <c:pt idx="0">
                  <c:v>2.58926142754523E6</c:v>
                </c:pt>
                <c:pt idx="1">
                  <c:v>1.36752998893188E7</c:v>
                </c:pt>
                <c:pt idx="2">
                  <c:v>699619.4836196393</c:v>
                </c:pt>
                <c:pt idx="3">
                  <c:v>308552.4766952552</c:v>
                </c:pt>
                <c:pt idx="4">
                  <c:v>1.07519893353901E7</c:v>
                </c:pt>
                <c:pt idx="5">
                  <c:v>200034.375</c:v>
                </c:pt>
                <c:pt idx="6">
                  <c:v>89283.71230991653</c:v>
                </c:pt>
                <c:pt idx="7">
                  <c:v>0.0</c:v>
                </c:pt>
              </c:numCache>
            </c:numRef>
          </c:val>
          <c:extLst xmlns:c16r2="http://schemas.microsoft.com/office/drawing/2015/06/chart">
            <c:ext xmlns:c16="http://schemas.microsoft.com/office/drawing/2014/chart" uri="{C3380CC4-5D6E-409C-BE32-E72D297353CC}">
              <c16:uniqueId val="{00000001-4A00-42A3-A7E8-7D183B0BE5E3}"/>
            </c:ext>
          </c:extLst>
        </c:ser>
        <c:dLbls>
          <c:showLegendKey val="0"/>
          <c:showVal val="0"/>
          <c:showCatName val="0"/>
          <c:showSerName val="0"/>
          <c:showPercent val="0"/>
          <c:showBubbleSize val="0"/>
        </c:dLbls>
        <c:gapWidth val="150"/>
        <c:overlap val="100"/>
        <c:axId val="-598623264"/>
        <c:axId val="-598620512"/>
      </c:barChart>
      <c:catAx>
        <c:axId val="-598623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8620512"/>
        <c:crosses val="autoZero"/>
        <c:auto val="1"/>
        <c:lblAlgn val="ctr"/>
        <c:lblOffset val="100"/>
        <c:noMultiLvlLbl val="0"/>
      </c:catAx>
      <c:valAx>
        <c:axId val="-598620512"/>
        <c:scaling>
          <c:orientation val="minMax"/>
          <c:max val="5.0E7"/>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Area</a:t>
                </a:r>
                <a:r>
                  <a:rPr lang="de-DE" baseline="0"/>
                  <a:t> </a:t>
                </a:r>
                <a:r>
                  <a:rPr lang="de-DE"/>
                  <a:t>(Mha)</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8623264"/>
        <c:crosses val="autoZero"/>
        <c:crossBetween val="between"/>
        <c:majorUnit val="1.0E7"/>
        <c:dispUnits>
          <c:builtInUnit val="millions"/>
        </c:dispUnits>
      </c:valAx>
      <c:spPr>
        <a:noFill/>
        <a:ln>
          <a:noFill/>
        </a:ln>
        <a:effectLst/>
      </c:spPr>
    </c:plotArea>
    <c:legend>
      <c:legendPos val="b"/>
      <c:layout>
        <c:manualLayout>
          <c:xMode val="edge"/>
          <c:yMode val="edge"/>
          <c:x val="0.00612160979877514"/>
          <c:y val="0.907233238398392"/>
          <c:w val="0.990534558180227"/>
          <c:h val="0.07234122968671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5" l="0.7" r="0.7" t="0.7874015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de-DE" sz="1600" b="0" i="0" baseline="0">
                <a:effectLst/>
              </a:rPr>
              <a:t>Scenario 2: Brazil bears it all</a:t>
            </a:r>
            <a:endParaRPr lang="de-DE" sz="160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de-DE" sz="1200"/>
              <a:t>Soybean Production /</a:t>
            </a:r>
            <a:r>
              <a:rPr lang="de-DE" sz="1200" baseline="0"/>
              <a:t> Share of Export to China</a:t>
            </a: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manualLayout>
          <c:layoutTarget val="inner"/>
          <c:xMode val="edge"/>
          <c:yMode val="edge"/>
          <c:x val="0.138150481189851"/>
          <c:y val="0.184442553191489"/>
          <c:w val="0.831293963254593"/>
          <c:h val="0.44619842519685"/>
        </c:manualLayout>
      </c:layout>
      <c:barChart>
        <c:barDir val="col"/>
        <c:grouping val="stacked"/>
        <c:varyColors val="0"/>
        <c:ser>
          <c:idx val="1"/>
          <c:order val="0"/>
          <c:tx>
            <c:v>Domestic Soybean Production and exports to the rest of the world</c:v>
          </c:tx>
          <c:spPr>
            <a:solidFill>
              <a:srgbClr val="C00000"/>
            </a:solidFill>
            <a:ln>
              <a:noFill/>
            </a:ln>
            <a:effectLst/>
          </c:spPr>
          <c:invertIfNegative val="0"/>
          <c:cat>
            <c:strRef>
              <c:f>'Soybean export to China'!$AC$3:$AC$10</c:f>
              <c:strCache>
                <c:ptCount val="8"/>
                <c:pt idx="0">
                  <c:v>Argentina</c:v>
                </c:pt>
                <c:pt idx="1">
                  <c:v>Brazil</c:v>
                </c:pt>
                <c:pt idx="2">
                  <c:v>Canada</c:v>
                </c:pt>
                <c:pt idx="3">
                  <c:v>Russian Federation</c:v>
                </c:pt>
                <c:pt idx="4">
                  <c:v>United States of America</c:v>
                </c:pt>
                <c:pt idx="5">
                  <c:v>Uruguay</c:v>
                </c:pt>
                <c:pt idx="6">
                  <c:v>Rest of the World</c:v>
                </c:pt>
                <c:pt idx="7">
                  <c:v>China</c:v>
                </c:pt>
              </c:strCache>
            </c:strRef>
          </c:cat>
          <c:val>
            <c:numRef>
              <c:f>'Soybean export to China'!$AE$13:$AE$20</c:f>
              <c:numCache>
                <c:formatCode>General</c:formatCode>
                <c:ptCount val="8"/>
                <c:pt idx="0">
                  <c:v>5.0993598E7</c:v>
                </c:pt>
                <c:pt idx="1">
                  <c:v>5.6576041E7</c:v>
                </c:pt>
                <c:pt idx="2">
                  <c:v>3.965994E6</c:v>
                </c:pt>
                <c:pt idx="3">
                  <c:v>2.678875E6</c:v>
                </c:pt>
                <c:pt idx="4">
                  <c:v>1.02153042E8</c:v>
                </c:pt>
                <c:pt idx="5">
                  <c:v>1.820565E6</c:v>
                </c:pt>
                <c:pt idx="6">
                  <c:v>3.9290103E7</c:v>
                </c:pt>
                <c:pt idx="7">
                  <c:v>1.1966328E7</c:v>
                </c:pt>
              </c:numCache>
            </c:numRef>
          </c:val>
          <c:extLst xmlns:c16r2="http://schemas.microsoft.com/office/drawing/2015/06/chart">
            <c:ext xmlns:c16="http://schemas.microsoft.com/office/drawing/2014/chart" uri="{C3380CC4-5D6E-409C-BE32-E72D297353CC}">
              <c16:uniqueId val="{00000000-F2DF-40AA-8C8F-836D9C76C2CA}"/>
            </c:ext>
          </c:extLst>
        </c:ser>
        <c:ser>
          <c:idx val="0"/>
          <c:order val="1"/>
          <c:tx>
            <c:v>Soybean Production for Export to China</c:v>
          </c:tx>
          <c:spPr>
            <a:solidFill>
              <a:schemeClr val="accent2"/>
            </a:solidFill>
            <a:ln>
              <a:noFill/>
            </a:ln>
            <a:effectLst/>
          </c:spPr>
          <c:invertIfNegative val="0"/>
          <c:dPt>
            <c:idx val="4"/>
            <c:invertIfNegative val="0"/>
            <c:bubble3D val="0"/>
            <c:spPr>
              <a:solidFill>
                <a:schemeClr val="accent4"/>
              </a:solidFill>
              <a:ln>
                <a:noFill/>
              </a:ln>
              <a:effectLst/>
            </c:spPr>
            <c:extLst xmlns:c16r2="http://schemas.microsoft.com/office/drawing/2015/06/chart">
              <c:ext xmlns:c16="http://schemas.microsoft.com/office/drawing/2014/chart" uri="{C3380CC4-5D6E-409C-BE32-E72D297353CC}">
                <c16:uniqueId val="{00000007-F2DF-40AA-8C8F-836D9C76C2CA}"/>
              </c:ext>
            </c:extLst>
          </c:dPt>
          <c:cat>
            <c:strRef>
              <c:f>'Soybean export to China'!$AC$3:$AC$10</c:f>
              <c:strCache>
                <c:ptCount val="8"/>
                <c:pt idx="0">
                  <c:v>Argentina</c:v>
                </c:pt>
                <c:pt idx="1">
                  <c:v>Brazil</c:v>
                </c:pt>
                <c:pt idx="2">
                  <c:v>Canada</c:v>
                </c:pt>
                <c:pt idx="3">
                  <c:v>Russian Federation</c:v>
                </c:pt>
                <c:pt idx="4">
                  <c:v>United States of America</c:v>
                </c:pt>
                <c:pt idx="5">
                  <c:v>Uruguay</c:v>
                </c:pt>
                <c:pt idx="6">
                  <c:v>Rest of the World</c:v>
                </c:pt>
                <c:pt idx="7">
                  <c:v>China</c:v>
                </c:pt>
              </c:strCache>
            </c:strRef>
          </c:cat>
          <c:val>
            <c:numRef>
              <c:f>'Soybean export to China'!$AD$13:$AD$20</c:f>
              <c:numCache>
                <c:formatCode>General</c:formatCode>
                <c:ptCount val="8"/>
                <c:pt idx="0">
                  <c:v>7.80566E6</c:v>
                </c:pt>
                <c:pt idx="1">
                  <c:v>3.9720673E7</c:v>
                </c:pt>
                <c:pt idx="2">
                  <c:v>1.861106E6</c:v>
                </c:pt>
                <c:pt idx="3">
                  <c:v>456302.0</c:v>
                </c:pt>
                <c:pt idx="4">
                  <c:v>0.0</c:v>
                </c:pt>
                <c:pt idx="5">
                  <c:v>387435.0</c:v>
                </c:pt>
                <c:pt idx="6">
                  <c:v>151253.0</c:v>
                </c:pt>
                <c:pt idx="7">
                  <c:v>0.0</c:v>
                </c:pt>
              </c:numCache>
            </c:numRef>
          </c:val>
          <c:extLst xmlns:c16r2="http://schemas.microsoft.com/office/drawing/2015/06/chart">
            <c:ext xmlns:c16="http://schemas.microsoft.com/office/drawing/2014/chart" uri="{C3380CC4-5D6E-409C-BE32-E72D297353CC}">
              <c16:uniqueId val="{00000001-F2DF-40AA-8C8F-836D9C76C2CA}"/>
            </c:ext>
          </c:extLst>
        </c:ser>
        <c:ser>
          <c:idx val="2"/>
          <c:order val="2"/>
          <c:tx>
            <c:v>Additional Export to China under Tariffs (60% US export loss)</c:v>
          </c:tx>
          <c:spPr>
            <a:solidFill>
              <a:srgbClr val="E6AF00"/>
            </a:solidFill>
            <a:ln>
              <a:noFill/>
            </a:ln>
            <a:effectLst/>
          </c:spPr>
          <c:invertIfNegative val="0"/>
          <c:val>
            <c:numRef>
              <c:f>'Soybean export to China'!$AF$13:$AF$20</c:f>
              <c:numCache>
                <c:formatCode>General</c:formatCode>
                <c:ptCount val="8"/>
                <c:pt idx="1">
                  <c:v>2.2583007E7</c:v>
                </c:pt>
                <c:pt idx="4">
                  <c:v>0.0</c:v>
                </c:pt>
              </c:numCache>
            </c:numRef>
          </c:val>
          <c:extLst xmlns:c16r2="http://schemas.microsoft.com/office/drawing/2015/06/chart">
            <c:ext xmlns:c16="http://schemas.microsoft.com/office/drawing/2014/chart" uri="{C3380CC4-5D6E-409C-BE32-E72D297353CC}">
              <c16:uniqueId val="{00000002-F2DF-40AA-8C8F-836D9C76C2CA}"/>
            </c:ext>
          </c:extLst>
        </c:ser>
        <c:ser>
          <c:idx val="3"/>
          <c:order val="3"/>
          <c:tx>
            <c:v>Additional Export to China under Tariffs (70% US export loss)</c:v>
          </c:tx>
          <c:spPr>
            <a:solidFill>
              <a:schemeClr val="accent4"/>
            </a:solidFill>
            <a:ln>
              <a:noFill/>
            </a:ln>
            <a:effectLst/>
          </c:spPr>
          <c:invertIfNegative val="0"/>
          <c:dPt>
            <c:idx val="4"/>
            <c:invertIfNegative val="0"/>
            <c:bubble3D val="0"/>
            <c:spPr>
              <a:solidFill>
                <a:schemeClr val="accent3">
                  <a:lumMod val="60000"/>
                  <a:lumOff val="40000"/>
                </a:schemeClr>
              </a:solidFill>
              <a:ln>
                <a:noFill/>
              </a:ln>
              <a:effectLst/>
            </c:spPr>
            <c:extLst xmlns:c16r2="http://schemas.microsoft.com/office/drawing/2015/06/chart">
              <c:ext xmlns:c16="http://schemas.microsoft.com/office/drawing/2014/chart" uri="{C3380CC4-5D6E-409C-BE32-E72D297353CC}">
                <c16:uniqueId val="{0000000B-F2DF-40AA-8C8F-836D9C76C2CA}"/>
              </c:ext>
            </c:extLst>
          </c:dPt>
          <c:val>
            <c:numRef>
              <c:f>'Soybean export to China'!$AG$13:$AG$20</c:f>
              <c:numCache>
                <c:formatCode>General</c:formatCode>
                <c:ptCount val="8"/>
                <c:pt idx="1">
                  <c:v>3.7638345E6</c:v>
                </c:pt>
                <c:pt idx="4">
                  <c:v>3.7638345E6</c:v>
                </c:pt>
              </c:numCache>
            </c:numRef>
          </c:val>
          <c:extLst xmlns:c16r2="http://schemas.microsoft.com/office/drawing/2015/06/chart">
            <c:ext xmlns:c16="http://schemas.microsoft.com/office/drawing/2014/chart" uri="{C3380CC4-5D6E-409C-BE32-E72D297353CC}">
              <c16:uniqueId val="{00000003-F2DF-40AA-8C8F-836D9C76C2CA}"/>
            </c:ext>
          </c:extLst>
        </c:ser>
        <c:ser>
          <c:idx val="4"/>
          <c:order val="4"/>
          <c:tx>
            <c:v>Additional Export to China under Tariffs (80% US export loss)</c:v>
          </c:tx>
          <c:spPr>
            <a:solidFill>
              <a:schemeClr val="accent4">
                <a:lumMod val="60000"/>
                <a:lumOff val="40000"/>
              </a:schemeClr>
            </a:solidFill>
            <a:ln>
              <a:noFill/>
            </a:ln>
            <a:effectLst/>
          </c:spPr>
          <c:invertIfNegative val="0"/>
          <c:dPt>
            <c:idx val="4"/>
            <c:invertIfNegative val="0"/>
            <c:bubble3D val="0"/>
            <c:spPr>
              <a:solidFill>
                <a:schemeClr val="accent3"/>
              </a:solidFill>
              <a:ln>
                <a:noFill/>
              </a:ln>
              <a:effectLst/>
            </c:spPr>
            <c:extLst xmlns:c16r2="http://schemas.microsoft.com/office/drawing/2015/06/chart">
              <c:ext xmlns:c16="http://schemas.microsoft.com/office/drawing/2014/chart" uri="{C3380CC4-5D6E-409C-BE32-E72D297353CC}">
                <c16:uniqueId val="{0000000A-F2DF-40AA-8C8F-836D9C76C2CA}"/>
              </c:ext>
            </c:extLst>
          </c:dPt>
          <c:val>
            <c:numRef>
              <c:f>'Soybean export to China'!$AH$13:$AH$20</c:f>
              <c:numCache>
                <c:formatCode>General</c:formatCode>
                <c:ptCount val="8"/>
                <c:pt idx="1">
                  <c:v>3.7638345E6</c:v>
                </c:pt>
                <c:pt idx="4">
                  <c:v>3.7638345E6</c:v>
                </c:pt>
              </c:numCache>
            </c:numRef>
          </c:val>
          <c:extLst xmlns:c16r2="http://schemas.microsoft.com/office/drawing/2015/06/chart">
            <c:ext xmlns:c16="http://schemas.microsoft.com/office/drawing/2014/chart" uri="{C3380CC4-5D6E-409C-BE32-E72D297353CC}">
              <c16:uniqueId val="{00000004-F2DF-40AA-8C8F-836D9C76C2CA}"/>
            </c:ext>
          </c:extLst>
        </c:ser>
        <c:ser>
          <c:idx val="5"/>
          <c:order val="5"/>
          <c:tx>
            <c:v>Additional Export to China under Tariffs (90% US export loss)</c:v>
          </c:tx>
          <c:spPr>
            <a:solidFill>
              <a:schemeClr val="accent4">
                <a:lumMod val="40000"/>
                <a:lumOff val="60000"/>
              </a:schemeClr>
            </a:solidFill>
            <a:ln>
              <a:noFill/>
            </a:ln>
            <a:effectLst/>
          </c:spPr>
          <c:invertIfNegative val="0"/>
          <c:dPt>
            <c:idx val="4"/>
            <c:invertIfNegative val="0"/>
            <c:bubble3D val="0"/>
            <c:spPr>
              <a:solidFill>
                <a:schemeClr val="accent3">
                  <a:lumMod val="75000"/>
                </a:schemeClr>
              </a:solidFill>
              <a:ln>
                <a:noFill/>
              </a:ln>
              <a:effectLst/>
            </c:spPr>
            <c:extLst xmlns:c16r2="http://schemas.microsoft.com/office/drawing/2015/06/chart">
              <c:ext xmlns:c16="http://schemas.microsoft.com/office/drawing/2014/chart" uri="{C3380CC4-5D6E-409C-BE32-E72D297353CC}">
                <c16:uniqueId val="{00000009-F2DF-40AA-8C8F-836D9C76C2CA}"/>
              </c:ext>
            </c:extLst>
          </c:dPt>
          <c:val>
            <c:numRef>
              <c:f>'Soybean export to China'!$AI$13:$AI$20</c:f>
              <c:numCache>
                <c:formatCode>General</c:formatCode>
                <c:ptCount val="8"/>
                <c:pt idx="1">
                  <c:v>3.7638345E6</c:v>
                </c:pt>
                <c:pt idx="4">
                  <c:v>3.7638345E6</c:v>
                </c:pt>
              </c:numCache>
            </c:numRef>
          </c:val>
          <c:extLst xmlns:c16r2="http://schemas.microsoft.com/office/drawing/2015/06/chart">
            <c:ext xmlns:c16="http://schemas.microsoft.com/office/drawing/2014/chart" uri="{C3380CC4-5D6E-409C-BE32-E72D297353CC}">
              <c16:uniqueId val="{00000005-F2DF-40AA-8C8F-836D9C76C2CA}"/>
            </c:ext>
          </c:extLst>
        </c:ser>
        <c:ser>
          <c:idx val="6"/>
          <c:order val="6"/>
          <c:tx>
            <c:v>Additional Export to China under Tariffs (100% US export loss)</c:v>
          </c:tx>
          <c:spPr>
            <a:solidFill>
              <a:schemeClr val="accent4">
                <a:lumMod val="20000"/>
                <a:lumOff val="80000"/>
              </a:schemeClr>
            </a:solidFill>
            <a:ln>
              <a:noFill/>
            </a:ln>
            <a:effectLst/>
          </c:spPr>
          <c:invertIfNegative val="0"/>
          <c:dPt>
            <c:idx val="4"/>
            <c:invertIfNegative val="0"/>
            <c:bubble3D val="0"/>
            <c:spPr>
              <a:solidFill>
                <a:schemeClr val="accent3">
                  <a:lumMod val="50000"/>
                </a:schemeClr>
              </a:solidFill>
              <a:ln>
                <a:noFill/>
              </a:ln>
              <a:effectLst/>
            </c:spPr>
            <c:extLst xmlns:c16r2="http://schemas.microsoft.com/office/drawing/2015/06/chart">
              <c:ext xmlns:c16="http://schemas.microsoft.com/office/drawing/2014/chart" uri="{C3380CC4-5D6E-409C-BE32-E72D297353CC}">
                <c16:uniqueId val="{00000008-F2DF-40AA-8C8F-836D9C76C2CA}"/>
              </c:ext>
            </c:extLst>
          </c:dPt>
          <c:val>
            <c:numRef>
              <c:f>'Soybean export to China'!$AJ$13:$AJ$20</c:f>
              <c:numCache>
                <c:formatCode>General</c:formatCode>
                <c:ptCount val="8"/>
                <c:pt idx="1">
                  <c:v>3.7638345E6</c:v>
                </c:pt>
                <c:pt idx="4">
                  <c:v>3.7638345E6</c:v>
                </c:pt>
              </c:numCache>
            </c:numRef>
          </c:val>
          <c:extLst xmlns:c16r2="http://schemas.microsoft.com/office/drawing/2015/06/chart">
            <c:ext xmlns:c16="http://schemas.microsoft.com/office/drawing/2014/chart" uri="{C3380CC4-5D6E-409C-BE32-E72D297353CC}">
              <c16:uniqueId val="{00000006-F2DF-40AA-8C8F-836D9C76C2CA}"/>
            </c:ext>
          </c:extLst>
        </c:ser>
        <c:dLbls>
          <c:showLegendKey val="0"/>
          <c:showVal val="0"/>
          <c:showCatName val="0"/>
          <c:showSerName val="0"/>
          <c:showPercent val="0"/>
          <c:showBubbleSize val="0"/>
        </c:dLbls>
        <c:gapWidth val="150"/>
        <c:overlap val="100"/>
        <c:axId val="-598568592"/>
        <c:axId val="-598565328"/>
      </c:barChart>
      <c:catAx>
        <c:axId val="-59856859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8565328"/>
        <c:crosses val="autoZero"/>
        <c:auto val="1"/>
        <c:lblAlgn val="ctr"/>
        <c:lblOffset val="100"/>
        <c:noMultiLvlLbl val="0"/>
      </c:catAx>
      <c:valAx>
        <c:axId val="-598565328"/>
        <c:scaling>
          <c:orientation val="minMax"/>
          <c:max val="1.4E8"/>
        </c:scaling>
        <c:delete val="0"/>
        <c:axPos val="l"/>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de-DE" b="1">
                    <a:solidFill>
                      <a:sysClr val="windowText" lastClr="000000"/>
                    </a:solidFill>
                  </a:rPr>
                  <a:t>Production (Mt)</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98568592"/>
        <c:crosses val="autoZero"/>
        <c:crossBetween val="between"/>
        <c:majorUnit val="2.0E7"/>
        <c:dispUnits>
          <c:builtInUnit val="millions"/>
        </c:dispUnits>
      </c:valAx>
      <c:spPr>
        <a:noFill/>
        <a:ln>
          <a:noFill/>
        </a:ln>
        <a:effectLst/>
      </c:spPr>
    </c:plotArea>
    <c:legend>
      <c:legendPos val="b"/>
      <c:layout>
        <c:manualLayout>
          <c:xMode val="edge"/>
          <c:yMode val="edge"/>
          <c:x val="0.00324300087489063"/>
          <c:y val="0.877871938348132"/>
          <c:w val="0.987596237970253"/>
          <c:h val="0.12212806165186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5" l="0.7" r="0.7" t="0.7874015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solidFill>
                <a:latin typeface="+mn-lt"/>
                <a:ea typeface="+mn-ea"/>
                <a:cs typeface="+mn-cs"/>
              </a:defRPr>
            </a:pPr>
            <a:r>
              <a:rPr lang="de-DE" sz="1600" b="0" i="0" baseline="0">
                <a:solidFill>
                  <a:sysClr val="windowText" lastClr="000000"/>
                </a:solidFill>
                <a:effectLst/>
              </a:rPr>
              <a:t>Scenario 2: Brazil bears it all</a:t>
            </a:r>
            <a:endParaRPr lang="de-DE" sz="1600">
              <a:solidFill>
                <a:sysClr val="windowText" lastClr="000000"/>
              </a:solidFill>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solidFill>
              </a:defRPr>
            </a:pPr>
            <a:r>
              <a:rPr lang="de-DE" sz="1200">
                <a:solidFill>
                  <a:sysClr val="windowText" lastClr="000000"/>
                </a:solidFill>
              </a:rPr>
              <a:t>Soybean Area /</a:t>
            </a:r>
            <a:r>
              <a:rPr lang="de-DE" sz="1200" baseline="0">
                <a:solidFill>
                  <a:sysClr val="windowText" lastClr="000000"/>
                </a:solidFill>
              </a:rPr>
              <a:t> Share of Export to China</a:t>
            </a: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25483814523185"/>
          <c:y val="0.177327659574468"/>
          <c:w val="0.84396062992126"/>
          <c:h val="0.459696699614676"/>
        </c:manualLayout>
      </c:layout>
      <c:barChart>
        <c:barDir val="col"/>
        <c:grouping val="stacked"/>
        <c:varyColors val="0"/>
        <c:ser>
          <c:idx val="1"/>
          <c:order val="0"/>
          <c:tx>
            <c:v>Area under domestic Soybean Production and exports to rest of the world</c:v>
          </c:tx>
          <c:spPr>
            <a:solidFill>
              <a:srgbClr val="C00000"/>
            </a:solidFill>
            <a:ln>
              <a:noFill/>
            </a:ln>
            <a:effectLst/>
          </c:spPr>
          <c:invertIfNegative val="0"/>
          <c:cat>
            <c:strRef>
              <c:f>'Soybean export to China'!$AC$3:$AC$10</c:f>
              <c:strCache>
                <c:ptCount val="8"/>
                <c:pt idx="0">
                  <c:v>Argentina</c:v>
                </c:pt>
                <c:pt idx="1">
                  <c:v>Brazil</c:v>
                </c:pt>
                <c:pt idx="2">
                  <c:v>Canada</c:v>
                </c:pt>
                <c:pt idx="3">
                  <c:v>Russian Federation</c:v>
                </c:pt>
                <c:pt idx="4">
                  <c:v>United States of America</c:v>
                </c:pt>
                <c:pt idx="5">
                  <c:v>Uruguay</c:v>
                </c:pt>
                <c:pt idx="6">
                  <c:v>Rest of the World</c:v>
                </c:pt>
                <c:pt idx="7">
                  <c:v>China</c:v>
                </c:pt>
              </c:strCache>
            </c:strRef>
          </c:cat>
          <c:val>
            <c:numRef>
              <c:f>'Soybean export to China'!$AL$13:$AL$20</c:f>
              <c:numCache>
                <c:formatCode>General</c:formatCode>
                <c:ptCount val="8"/>
                <c:pt idx="0">
                  <c:v>1.69153865724548E7</c:v>
                </c:pt>
                <c:pt idx="1">
                  <c:v>1.94783791106812E7</c:v>
                </c:pt>
                <c:pt idx="2">
                  <c:v>1.49088051638036E6</c:v>
                </c:pt>
                <c:pt idx="3">
                  <c:v>1.81146152330474E6</c:v>
                </c:pt>
                <c:pt idx="4" formatCode="0">
                  <c:v>2.85477820361015E7</c:v>
                </c:pt>
                <c:pt idx="5">
                  <c:v>939965.625</c:v>
                </c:pt>
                <c:pt idx="6">
                  <c:v>2.31927052876901E7</c:v>
                </c:pt>
                <c:pt idx="7">
                  <c:v>6.640882E6</c:v>
                </c:pt>
              </c:numCache>
            </c:numRef>
          </c:val>
          <c:extLst xmlns:c16r2="http://schemas.microsoft.com/office/drawing/2015/06/chart">
            <c:ext xmlns:c16="http://schemas.microsoft.com/office/drawing/2014/chart" uri="{C3380CC4-5D6E-409C-BE32-E72D297353CC}">
              <c16:uniqueId val="{00000000-9631-44B2-A585-2853156A641E}"/>
            </c:ext>
          </c:extLst>
        </c:ser>
        <c:ser>
          <c:idx val="0"/>
          <c:order val="1"/>
          <c:tx>
            <c:v>Area under Soybean Production for Export to China</c:v>
          </c:tx>
          <c:spPr>
            <a:solidFill>
              <a:schemeClr val="accent2"/>
            </a:solidFill>
            <a:ln>
              <a:noFill/>
            </a:ln>
            <a:effectLst/>
          </c:spPr>
          <c:invertIfNegative val="0"/>
          <c:dPt>
            <c:idx val="4"/>
            <c:invertIfNegative val="0"/>
            <c:bubble3D val="0"/>
            <c:spPr>
              <a:solidFill>
                <a:schemeClr val="bg1">
                  <a:lumMod val="50000"/>
                </a:schemeClr>
              </a:solidFill>
              <a:ln>
                <a:noFill/>
              </a:ln>
              <a:effectLst/>
            </c:spPr>
            <c:extLst xmlns:c16r2="http://schemas.microsoft.com/office/drawing/2015/06/chart">
              <c:ext xmlns:c16="http://schemas.microsoft.com/office/drawing/2014/chart" uri="{C3380CC4-5D6E-409C-BE32-E72D297353CC}">
                <c16:uniqueId val="{00000010-9631-44B2-A585-2853156A641E}"/>
              </c:ext>
            </c:extLst>
          </c:dPt>
          <c:cat>
            <c:strRef>
              <c:f>'Soybean export to China'!$AC$3:$AC$10</c:f>
              <c:strCache>
                <c:ptCount val="8"/>
                <c:pt idx="0">
                  <c:v>Argentina</c:v>
                </c:pt>
                <c:pt idx="1">
                  <c:v>Brazil</c:v>
                </c:pt>
                <c:pt idx="2">
                  <c:v>Canada</c:v>
                </c:pt>
                <c:pt idx="3">
                  <c:v>Russian Federation</c:v>
                </c:pt>
                <c:pt idx="4">
                  <c:v>United States of America</c:v>
                </c:pt>
                <c:pt idx="5">
                  <c:v>Uruguay</c:v>
                </c:pt>
                <c:pt idx="6">
                  <c:v>Rest of the World</c:v>
                </c:pt>
                <c:pt idx="7">
                  <c:v>China</c:v>
                </c:pt>
              </c:strCache>
            </c:strRef>
          </c:cat>
          <c:val>
            <c:numRef>
              <c:f>'Soybean export to China'!$AK$13:$AK$20</c:f>
              <c:numCache>
                <c:formatCode>General</c:formatCode>
                <c:ptCount val="8"/>
                <c:pt idx="0">
                  <c:v>2.58926142754523E6</c:v>
                </c:pt>
                <c:pt idx="1">
                  <c:v>1.36752998893188E7</c:v>
                </c:pt>
                <c:pt idx="2">
                  <c:v>699619.4836196393</c:v>
                </c:pt>
                <c:pt idx="3">
                  <c:v>308552.4766952552</c:v>
                </c:pt>
                <c:pt idx="4">
                  <c:v>0.0</c:v>
                </c:pt>
                <c:pt idx="5">
                  <c:v>200034.375</c:v>
                </c:pt>
                <c:pt idx="6">
                  <c:v>89283.71230991653</c:v>
                </c:pt>
                <c:pt idx="7">
                  <c:v>0.0</c:v>
                </c:pt>
              </c:numCache>
            </c:numRef>
          </c:val>
          <c:extLst xmlns:c16r2="http://schemas.microsoft.com/office/drawing/2015/06/chart">
            <c:ext xmlns:c16="http://schemas.microsoft.com/office/drawing/2014/chart" uri="{C3380CC4-5D6E-409C-BE32-E72D297353CC}">
              <c16:uniqueId val="{00000001-9631-44B2-A585-2853156A641E}"/>
            </c:ext>
          </c:extLst>
        </c:ser>
        <c:ser>
          <c:idx val="2"/>
          <c:order val="2"/>
          <c:tx>
            <c:v>Additional Area requirement for Export to China under Tariffs (60% US export loss)</c:v>
          </c:tx>
          <c:spPr>
            <a:solidFill>
              <a:srgbClr val="E39E03"/>
            </a:solidFill>
            <a:ln>
              <a:noFill/>
            </a:ln>
            <a:effectLst/>
          </c:spPr>
          <c:invertIfNegative val="0"/>
          <c:val>
            <c:numRef>
              <c:f>'Soybean export to China'!$AN$13:$AN$20</c:f>
              <c:numCache>
                <c:formatCode>0</c:formatCode>
                <c:ptCount val="8"/>
                <c:pt idx="0">
                  <c:v>0.0</c:v>
                </c:pt>
                <c:pt idx="1">
                  <c:v>7.775029217848E6</c:v>
                </c:pt>
                <c:pt idx="2">
                  <c:v>0.0</c:v>
                </c:pt>
                <c:pt idx="3">
                  <c:v>0.0</c:v>
                </c:pt>
                <c:pt idx="4">
                  <c:v>0.0</c:v>
                </c:pt>
                <c:pt idx="5">
                  <c:v>0.0</c:v>
                </c:pt>
                <c:pt idx="6">
                  <c:v>0.0</c:v>
                </c:pt>
                <c:pt idx="7">
                  <c:v>0.0</c:v>
                </c:pt>
              </c:numCache>
            </c:numRef>
          </c:val>
          <c:extLst xmlns:c16r2="http://schemas.microsoft.com/office/drawing/2015/06/chart">
            <c:ext xmlns:c16="http://schemas.microsoft.com/office/drawing/2014/chart" uri="{C3380CC4-5D6E-409C-BE32-E72D297353CC}">
              <c16:uniqueId val="{00000002-9631-44B2-A585-2853156A641E}"/>
            </c:ext>
          </c:extLst>
        </c:ser>
        <c:ser>
          <c:idx val="3"/>
          <c:order val="3"/>
          <c:tx>
            <c:v>Additional Area requirement for Export to China under Tariffs (70% US export loss)</c:v>
          </c:tx>
          <c:spPr>
            <a:solidFill>
              <a:schemeClr val="accent4"/>
            </a:solidFill>
            <a:ln>
              <a:noFill/>
            </a:ln>
            <a:effectLst/>
          </c:spPr>
          <c:invertIfNegative val="0"/>
          <c:dPt>
            <c:idx val="4"/>
            <c:invertIfNegative val="0"/>
            <c:bubble3D val="0"/>
            <c:spPr>
              <a:solidFill>
                <a:schemeClr val="accent3">
                  <a:lumMod val="60000"/>
                  <a:lumOff val="40000"/>
                </a:schemeClr>
              </a:solidFill>
              <a:ln>
                <a:noFill/>
              </a:ln>
              <a:effectLst/>
            </c:spPr>
            <c:extLst xmlns:c16r2="http://schemas.microsoft.com/office/drawing/2015/06/chart">
              <c:ext xmlns:c16="http://schemas.microsoft.com/office/drawing/2014/chart" uri="{C3380CC4-5D6E-409C-BE32-E72D297353CC}">
                <c16:uniqueId val="{0000002C-9631-44B2-A585-2853156A641E}"/>
              </c:ext>
            </c:extLst>
          </c:dPt>
          <c:val>
            <c:numRef>
              <c:f>'Soybean export to China'!$AO$13:$AO$20</c:f>
              <c:numCache>
                <c:formatCode>0</c:formatCode>
                <c:ptCount val="8"/>
                <c:pt idx="0">
                  <c:v>0.0</c:v>
                </c:pt>
                <c:pt idx="1">
                  <c:v>1.29583820297467E6</c:v>
                </c:pt>
                <c:pt idx="2">
                  <c:v>0.0</c:v>
                </c:pt>
                <c:pt idx="3">
                  <c:v>0.0</c:v>
                </c:pt>
                <c:pt idx="4">
                  <c:v>1.23366199097463E6</c:v>
                </c:pt>
                <c:pt idx="5">
                  <c:v>0.0</c:v>
                </c:pt>
                <c:pt idx="6">
                  <c:v>0.0</c:v>
                </c:pt>
                <c:pt idx="7">
                  <c:v>0.0</c:v>
                </c:pt>
              </c:numCache>
            </c:numRef>
          </c:val>
          <c:extLst xmlns:c16r2="http://schemas.microsoft.com/office/drawing/2015/06/chart">
            <c:ext xmlns:c16="http://schemas.microsoft.com/office/drawing/2014/chart" uri="{C3380CC4-5D6E-409C-BE32-E72D297353CC}">
              <c16:uniqueId val="{0000000C-9631-44B2-A585-2853156A641E}"/>
            </c:ext>
          </c:extLst>
        </c:ser>
        <c:ser>
          <c:idx val="4"/>
          <c:order val="4"/>
          <c:tx>
            <c:v>Additional Area requirement for Export to China under Tariffs (80% US export loss)</c:v>
          </c:tx>
          <c:spPr>
            <a:solidFill>
              <a:schemeClr val="accent4">
                <a:lumMod val="60000"/>
                <a:lumOff val="40000"/>
              </a:schemeClr>
            </a:solidFill>
            <a:ln>
              <a:noFill/>
            </a:ln>
            <a:effectLst/>
          </c:spPr>
          <c:invertIfNegative val="0"/>
          <c:dPt>
            <c:idx val="4"/>
            <c:invertIfNegative val="0"/>
            <c:bubble3D val="0"/>
            <c:spPr>
              <a:solidFill>
                <a:schemeClr val="accent3"/>
              </a:solidFill>
              <a:ln>
                <a:noFill/>
              </a:ln>
              <a:effectLst/>
            </c:spPr>
            <c:extLst xmlns:c16r2="http://schemas.microsoft.com/office/drawing/2015/06/chart">
              <c:ext xmlns:c16="http://schemas.microsoft.com/office/drawing/2014/chart" uri="{C3380CC4-5D6E-409C-BE32-E72D297353CC}">
                <c16:uniqueId val="{0000002B-9631-44B2-A585-2853156A641E}"/>
              </c:ext>
            </c:extLst>
          </c:dPt>
          <c:val>
            <c:numRef>
              <c:f>'Soybean export to China'!$AP$13:$AP$20</c:f>
              <c:numCache>
                <c:formatCode>0</c:formatCode>
                <c:ptCount val="8"/>
                <c:pt idx="0">
                  <c:v>0.0</c:v>
                </c:pt>
                <c:pt idx="1">
                  <c:v>1.29583820297467E6</c:v>
                </c:pt>
                <c:pt idx="2">
                  <c:v>0.0</c:v>
                </c:pt>
                <c:pt idx="3">
                  <c:v>0.0</c:v>
                </c:pt>
                <c:pt idx="4">
                  <c:v>1.23366199097463E6</c:v>
                </c:pt>
                <c:pt idx="5">
                  <c:v>0.0</c:v>
                </c:pt>
                <c:pt idx="6">
                  <c:v>0.0</c:v>
                </c:pt>
                <c:pt idx="7">
                  <c:v>0.0</c:v>
                </c:pt>
              </c:numCache>
            </c:numRef>
          </c:val>
          <c:extLst xmlns:c16r2="http://schemas.microsoft.com/office/drawing/2015/06/chart">
            <c:ext xmlns:c16="http://schemas.microsoft.com/office/drawing/2014/chart" uri="{C3380CC4-5D6E-409C-BE32-E72D297353CC}">
              <c16:uniqueId val="{0000000D-9631-44B2-A585-2853156A641E}"/>
            </c:ext>
          </c:extLst>
        </c:ser>
        <c:ser>
          <c:idx val="5"/>
          <c:order val="5"/>
          <c:tx>
            <c:v>Additional Area requirement for Export to China under Tariffs (90% US export loss)</c:v>
          </c:tx>
          <c:spPr>
            <a:solidFill>
              <a:schemeClr val="accent4">
                <a:lumMod val="40000"/>
                <a:lumOff val="60000"/>
              </a:schemeClr>
            </a:solidFill>
            <a:ln>
              <a:noFill/>
            </a:ln>
            <a:effectLst/>
          </c:spPr>
          <c:invertIfNegative val="0"/>
          <c:dPt>
            <c:idx val="4"/>
            <c:invertIfNegative val="0"/>
            <c:bubble3D val="0"/>
            <c:spPr>
              <a:solidFill>
                <a:schemeClr val="accent3">
                  <a:lumMod val="75000"/>
                </a:schemeClr>
              </a:solidFill>
              <a:ln>
                <a:noFill/>
              </a:ln>
              <a:effectLst/>
            </c:spPr>
            <c:extLst xmlns:c16r2="http://schemas.microsoft.com/office/drawing/2015/06/chart">
              <c:ext xmlns:c16="http://schemas.microsoft.com/office/drawing/2014/chart" uri="{C3380CC4-5D6E-409C-BE32-E72D297353CC}">
                <c16:uniqueId val="{0000002A-9631-44B2-A585-2853156A641E}"/>
              </c:ext>
            </c:extLst>
          </c:dPt>
          <c:val>
            <c:numRef>
              <c:f>'Soybean export to China'!$AQ$13:$AQ$20</c:f>
              <c:numCache>
                <c:formatCode>0</c:formatCode>
                <c:ptCount val="8"/>
                <c:pt idx="0">
                  <c:v>0.0</c:v>
                </c:pt>
                <c:pt idx="1">
                  <c:v>1.29583820297467E6</c:v>
                </c:pt>
                <c:pt idx="2">
                  <c:v>0.0</c:v>
                </c:pt>
                <c:pt idx="3">
                  <c:v>0.0</c:v>
                </c:pt>
                <c:pt idx="4">
                  <c:v>1.23366199097463E6</c:v>
                </c:pt>
                <c:pt idx="5">
                  <c:v>0.0</c:v>
                </c:pt>
                <c:pt idx="6">
                  <c:v>0.0</c:v>
                </c:pt>
                <c:pt idx="7">
                  <c:v>0.0</c:v>
                </c:pt>
              </c:numCache>
            </c:numRef>
          </c:val>
          <c:extLst xmlns:c16r2="http://schemas.microsoft.com/office/drawing/2015/06/chart">
            <c:ext xmlns:c16="http://schemas.microsoft.com/office/drawing/2014/chart" uri="{C3380CC4-5D6E-409C-BE32-E72D297353CC}">
              <c16:uniqueId val="{0000000E-9631-44B2-A585-2853156A641E}"/>
            </c:ext>
          </c:extLst>
        </c:ser>
        <c:ser>
          <c:idx val="6"/>
          <c:order val="6"/>
          <c:tx>
            <c:v>Additional Area requirement for Export to China under Tariffs (100% US export loss)</c:v>
          </c:tx>
          <c:spPr>
            <a:solidFill>
              <a:schemeClr val="accent4">
                <a:lumMod val="20000"/>
                <a:lumOff val="80000"/>
              </a:schemeClr>
            </a:solidFill>
            <a:ln>
              <a:noFill/>
            </a:ln>
            <a:effectLst/>
          </c:spPr>
          <c:invertIfNegative val="0"/>
          <c:dPt>
            <c:idx val="4"/>
            <c:invertIfNegative val="0"/>
            <c:bubble3D val="0"/>
            <c:spPr>
              <a:solidFill>
                <a:schemeClr val="accent3">
                  <a:lumMod val="50000"/>
                </a:schemeClr>
              </a:solidFill>
              <a:ln>
                <a:noFill/>
              </a:ln>
              <a:effectLst/>
            </c:spPr>
            <c:extLst xmlns:c16r2="http://schemas.microsoft.com/office/drawing/2015/06/chart">
              <c:ext xmlns:c16="http://schemas.microsoft.com/office/drawing/2014/chart" uri="{C3380CC4-5D6E-409C-BE32-E72D297353CC}">
                <c16:uniqueId val="{00000029-9631-44B2-A585-2853156A641E}"/>
              </c:ext>
            </c:extLst>
          </c:dPt>
          <c:val>
            <c:numRef>
              <c:f>'Soybean export to China'!$AR$13:$AR$20</c:f>
              <c:numCache>
                <c:formatCode>0</c:formatCode>
                <c:ptCount val="8"/>
                <c:pt idx="0">
                  <c:v>0.0</c:v>
                </c:pt>
                <c:pt idx="1">
                  <c:v>1.29583820297467E6</c:v>
                </c:pt>
                <c:pt idx="2">
                  <c:v>0.0</c:v>
                </c:pt>
                <c:pt idx="3">
                  <c:v>0.0</c:v>
                </c:pt>
                <c:pt idx="4">
                  <c:v>1.23366199097463E6</c:v>
                </c:pt>
                <c:pt idx="5">
                  <c:v>0.0</c:v>
                </c:pt>
                <c:pt idx="6">
                  <c:v>0.0</c:v>
                </c:pt>
                <c:pt idx="7">
                  <c:v>0.0</c:v>
                </c:pt>
              </c:numCache>
            </c:numRef>
          </c:val>
          <c:extLst xmlns:c16r2="http://schemas.microsoft.com/office/drawing/2015/06/chart">
            <c:ext xmlns:c16="http://schemas.microsoft.com/office/drawing/2014/chart" uri="{C3380CC4-5D6E-409C-BE32-E72D297353CC}">
              <c16:uniqueId val="{0000000F-9631-44B2-A585-2853156A641E}"/>
            </c:ext>
          </c:extLst>
        </c:ser>
        <c:dLbls>
          <c:showLegendKey val="0"/>
          <c:showVal val="0"/>
          <c:showCatName val="0"/>
          <c:showSerName val="0"/>
          <c:showPercent val="0"/>
          <c:showBubbleSize val="0"/>
        </c:dLbls>
        <c:gapWidth val="150"/>
        <c:overlap val="100"/>
        <c:axId val="-598512064"/>
        <c:axId val="-598508800"/>
      </c:barChart>
      <c:catAx>
        <c:axId val="-59851206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98508800"/>
        <c:crosses val="autoZero"/>
        <c:auto val="1"/>
        <c:lblAlgn val="ctr"/>
        <c:lblOffset val="100"/>
        <c:noMultiLvlLbl val="0"/>
      </c:catAx>
      <c:valAx>
        <c:axId val="-5985088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de-DE" b="1">
                    <a:solidFill>
                      <a:sysClr val="windowText" lastClr="000000"/>
                    </a:solidFill>
                  </a:rPr>
                  <a:t>Area</a:t>
                </a:r>
                <a:r>
                  <a:rPr lang="de-DE" b="1" baseline="0">
                    <a:solidFill>
                      <a:sysClr val="windowText" lastClr="000000"/>
                    </a:solidFill>
                  </a:rPr>
                  <a:t> </a:t>
                </a:r>
                <a:r>
                  <a:rPr lang="de-DE" b="1">
                    <a:solidFill>
                      <a:sysClr val="windowText" lastClr="000000"/>
                    </a:solidFill>
                  </a:rPr>
                  <a:t>(Mha)</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98512064"/>
        <c:crosses val="autoZero"/>
        <c:crossBetween val="between"/>
        <c:majorUnit val="1.0E7"/>
        <c:dispUnits>
          <c:builtInUnit val="millions"/>
        </c:dispUnits>
      </c:valAx>
      <c:spPr>
        <a:noFill/>
        <a:ln>
          <a:noFill/>
        </a:ln>
        <a:effectLst/>
      </c:spPr>
    </c:plotArea>
    <c:legend>
      <c:legendPos val="b"/>
      <c:layout>
        <c:manualLayout>
          <c:xMode val="edge"/>
          <c:yMode val="edge"/>
          <c:x val="0.00612160979877514"/>
          <c:y val="0.876594940526051"/>
          <c:w val="0.993151793525809"/>
          <c:h val="0.12340505947394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5" l="0.7" r="0.7" t="0.7874015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de-DE" sz="1600" b="0" i="0" baseline="0">
                <a:effectLst/>
              </a:rPr>
              <a:t>Scenario 3: The world bears it together</a:t>
            </a:r>
            <a:endParaRPr lang="de-DE" sz="160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de-DE" sz="1200"/>
              <a:t>Soybean Production /</a:t>
            </a:r>
            <a:r>
              <a:rPr lang="de-DE" sz="1200" baseline="0"/>
              <a:t> Share of Export to China</a:t>
            </a: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manualLayout>
          <c:layoutTarget val="inner"/>
          <c:xMode val="edge"/>
          <c:yMode val="edge"/>
          <c:x val="0.138150481189851"/>
          <c:y val="0.184442553191489"/>
          <c:w val="0.831293963254593"/>
          <c:h val="0.44619842519685"/>
        </c:manualLayout>
      </c:layout>
      <c:barChart>
        <c:barDir val="col"/>
        <c:grouping val="stacked"/>
        <c:varyColors val="0"/>
        <c:ser>
          <c:idx val="1"/>
          <c:order val="0"/>
          <c:spPr>
            <a:solidFill>
              <a:srgbClr val="C00000"/>
            </a:solidFill>
            <a:ln>
              <a:noFill/>
            </a:ln>
            <a:effectLst/>
          </c:spPr>
          <c:invertIfNegative val="0"/>
          <c:cat>
            <c:strRef>
              <c:f>'Soybean export to China'!$AC$3:$AC$10</c:f>
              <c:strCache>
                <c:ptCount val="8"/>
                <c:pt idx="0">
                  <c:v>Argentina</c:v>
                </c:pt>
                <c:pt idx="1">
                  <c:v>Brazil</c:v>
                </c:pt>
                <c:pt idx="2">
                  <c:v>Canada</c:v>
                </c:pt>
                <c:pt idx="3">
                  <c:v>Russian Federation</c:v>
                </c:pt>
                <c:pt idx="4">
                  <c:v>United States of America</c:v>
                </c:pt>
                <c:pt idx="5">
                  <c:v>Uruguay</c:v>
                </c:pt>
                <c:pt idx="6">
                  <c:v>Rest of the World</c:v>
                </c:pt>
                <c:pt idx="7">
                  <c:v>China</c:v>
                </c:pt>
              </c:strCache>
            </c:strRef>
          </c:cat>
          <c:val>
            <c:numRef>
              <c:f>'Soybean export to China'!$AE$23:$AE$30</c:f>
              <c:numCache>
                <c:formatCode>General</c:formatCode>
                <c:ptCount val="8"/>
                <c:pt idx="0">
                  <c:v>5.0993598E7</c:v>
                </c:pt>
                <c:pt idx="1">
                  <c:v>5.6576041E7</c:v>
                </c:pt>
                <c:pt idx="2">
                  <c:v>3.965994E6</c:v>
                </c:pt>
                <c:pt idx="3">
                  <c:v>2.678875E6</c:v>
                </c:pt>
                <c:pt idx="4">
                  <c:v>1.02153042E8</c:v>
                </c:pt>
                <c:pt idx="5">
                  <c:v>1.820565E6</c:v>
                </c:pt>
                <c:pt idx="6">
                  <c:v>3.9290103E7</c:v>
                </c:pt>
                <c:pt idx="7">
                  <c:v>1.1966328E7</c:v>
                </c:pt>
              </c:numCache>
            </c:numRef>
          </c:val>
          <c:extLst xmlns:c16r2="http://schemas.microsoft.com/office/drawing/2015/06/chart">
            <c:ext xmlns:c16="http://schemas.microsoft.com/office/drawing/2014/chart" uri="{C3380CC4-5D6E-409C-BE32-E72D297353CC}">
              <c16:uniqueId val="{00000000-4F16-465B-B0E6-DDEA06180A9F}"/>
            </c:ext>
          </c:extLst>
        </c:ser>
        <c:ser>
          <c:idx val="0"/>
          <c:order val="1"/>
          <c:spPr>
            <a:solidFill>
              <a:schemeClr val="accent2"/>
            </a:solidFill>
            <a:ln>
              <a:noFill/>
            </a:ln>
            <a:effectLst/>
          </c:spPr>
          <c:invertIfNegative val="0"/>
          <c:dPt>
            <c:idx val="4"/>
            <c:invertIfNegative val="0"/>
            <c:bubble3D val="0"/>
            <c:spPr>
              <a:solidFill>
                <a:schemeClr val="accent4"/>
              </a:solidFill>
              <a:ln>
                <a:noFill/>
              </a:ln>
              <a:effectLst/>
            </c:spPr>
            <c:extLst xmlns:c16r2="http://schemas.microsoft.com/office/drawing/2015/06/chart">
              <c:ext xmlns:c16="http://schemas.microsoft.com/office/drawing/2014/chart" uri="{C3380CC4-5D6E-409C-BE32-E72D297353CC}">
                <c16:uniqueId val="{00000002-4F16-465B-B0E6-DDEA06180A9F}"/>
              </c:ext>
            </c:extLst>
          </c:dPt>
          <c:cat>
            <c:strRef>
              <c:f>'Soybean export to China'!$AC$3:$AC$10</c:f>
              <c:strCache>
                <c:ptCount val="8"/>
                <c:pt idx="0">
                  <c:v>Argentina</c:v>
                </c:pt>
                <c:pt idx="1">
                  <c:v>Brazil</c:v>
                </c:pt>
                <c:pt idx="2">
                  <c:v>Canada</c:v>
                </c:pt>
                <c:pt idx="3">
                  <c:v>Russian Federation</c:v>
                </c:pt>
                <c:pt idx="4">
                  <c:v>United States of America</c:v>
                </c:pt>
                <c:pt idx="5">
                  <c:v>Uruguay</c:v>
                </c:pt>
                <c:pt idx="6">
                  <c:v>Rest of the World</c:v>
                </c:pt>
                <c:pt idx="7">
                  <c:v>China</c:v>
                </c:pt>
              </c:strCache>
            </c:strRef>
          </c:cat>
          <c:val>
            <c:numRef>
              <c:f>'Soybean export to China'!$AD$23:$AD$30</c:f>
              <c:numCache>
                <c:formatCode>General</c:formatCode>
                <c:ptCount val="8"/>
                <c:pt idx="0">
                  <c:v>7.80566E6</c:v>
                </c:pt>
                <c:pt idx="1">
                  <c:v>3.9720673E7</c:v>
                </c:pt>
                <c:pt idx="2">
                  <c:v>1.861106E6</c:v>
                </c:pt>
                <c:pt idx="3">
                  <c:v>456302.0</c:v>
                </c:pt>
                <c:pt idx="4">
                  <c:v>0.0</c:v>
                </c:pt>
                <c:pt idx="5">
                  <c:v>387435.0</c:v>
                </c:pt>
                <c:pt idx="6">
                  <c:v>151253.0</c:v>
                </c:pt>
                <c:pt idx="7">
                  <c:v>0.0</c:v>
                </c:pt>
              </c:numCache>
            </c:numRef>
          </c:val>
          <c:extLst xmlns:c16r2="http://schemas.microsoft.com/office/drawing/2015/06/chart">
            <c:ext xmlns:c16="http://schemas.microsoft.com/office/drawing/2014/chart" uri="{C3380CC4-5D6E-409C-BE32-E72D297353CC}">
              <c16:uniqueId val="{00000003-4F16-465B-B0E6-DDEA06180A9F}"/>
            </c:ext>
          </c:extLst>
        </c:ser>
        <c:ser>
          <c:idx val="2"/>
          <c:order val="2"/>
          <c:spPr>
            <a:solidFill>
              <a:srgbClr val="E39E03"/>
            </a:solidFill>
            <a:ln>
              <a:noFill/>
            </a:ln>
            <a:effectLst/>
          </c:spPr>
          <c:invertIfNegative val="0"/>
          <c:val>
            <c:numRef>
              <c:f>'Soybean export to China'!$AF$23:$AF$30</c:f>
              <c:numCache>
                <c:formatCode>0</c:formatCode>
                <c:ptCount val="8"/>
                <c:pt idx="0">
                  <c:v>6.10024377612916E6</c:v>
                </c:pt>
                <c:pt idx="1">
                  <c:v>9.99049053034291E6</c:v>
                </c:pt>
                <c:pt idx="2">
                  <c:v>604543.86189503</c:v>
                </c:pt>
                <c:pt idx="3">
                  <c:v>325265.0565983893</c:v>
                </c:pt>
                <c:pt idx="4" formatCode="General">
                  <c:v>0.0</c:v>
                </c:pt>
                <c:pt idx="5">
                  <c:v>229073.2692186896</c:v>
                </c:pt>
                <c:pt idx="6">
                  <c:v>4.09192045350461E6</c:v>
                </c:pt>
                <c:pt idx="7">
                  <c:v>1.24147005231121E6</c:v>
                </c:pt>
              </c:numCache>
            </c:numRef>
          </c:val>
          <c:extLst xmlns:c16r2="http://schemas.microsoft.com/office/drawing/2015/06/chart">
            <c:ext xmlns:c16="http://schemas.microsoft.com/office/drawing/2014/chart" uri="{C3380CC4-5D6E-409C-BE32-E72D297353CC}">
              <c16:uniqueId val="{00000004-4F16-465B-B0E6-DDEA06180A9F}"/>
            </c:ext>
          </c:extLst>
        </c:ser>
        <c:ser>
          <c:idx val="3"/>
          <c:order val="3"/>
          <c:spPr>
            <a:solidFill>
              <a:schemeClr val="accent4"/>
            </a:solidFill>
            <a:ln>
              <a:noFill/>
            </a:ln>
            <a:effectLst/>
          </c:spPr>
          <c:invertIfNegative val="0"/>
          <c:dPt>
            <c:idx val="4"/>
            <c:invertIfNegative val="0"/>
            <c:bubble3D val="0"/>
            <c:spPr>
              <a:solidFill>
                <a:schemeClr val="accent3">
                  <a:lumMod val="60000"/>
                  <a:lumOff val="40000"/>
                </a:schemeClr>
              </a:solidFill>
              <a:ln>
                <a:noFill/>
              </a:ln>
              <a:effectLst/>
            </c:spPr>
            <c:extLst xmlns:c16r2="http://schemas.microsoft.com/office/drawing/2015/06/chart">
              <c:ext xmlns:c16="http://schemas.microsoft.com/office/drawing/2014/chart" uri="{C3380CC4-5D6E-409C-BE32-E72D297353CC}">
                <c16:uniqueId val="{0000000C-4F16-465B-B0E6-DDEA06180A9F}"/>
              </c:ext>
            </c:extLst>
          </c:dPt>
          <c:val>
            <c:numRef>
              <c:f>'Soybean export to China'!$AG$23:$AG$30</c:f>
              <c:numCache>
                <c:formatCode>0</c:formatCode>
                <c:ptCount val="8"/>
                <c:pt idx="0">
                  <c:v>1.01670729602153E6</c:v>
                </c:pt>
                <c:pt idx="1">
                  <c:v>1.66508175505715E6</c:v>
                </c:pt>
                <c:pt idx="2">
                  <c:v>100757.3103158383</c:v>
                </c:pt>
                <c:pt idx="3">
                  <c:v>54210.84276639822</c:v>
                </c:pt>
                <c:pt idx="4" formatCode="General">
                  <c:v>3.7638345E6</c:v>
                </c:pt>
                <c:pt idx="5">
                  <c:v>38178.87820311493</c:v>
                </c:pt>
                <c:pt idx="6">
                  <c:v>681986.7422507683</c:v>
                </c:pt>
                <c:pt idx="7">
                  <c:v>206911.675385201</c:v>
                </c:pt>
              </c:numCache>
            </c:numRef>
          </c:val>
          <c:extLst xmlns:c16r2="http://schemas.microsoft.com/office/drawing/2015/06/chart">
            <c:ext xmlns:c16="http://schemas.microsoft.com/office/drawing/2014/chart" uri="{C3380CC4-5D6E-409C-BE32-E72D297353CC}">
              <c16:uniqueId val="{00000005-4F16-465B-B0E6-DDEA06180A9F}"/>
            </c:ext>
          </c:extLst>
        </c:ser>
        <c:ser>
          <c:idx val="4"/>
          <c:order val="4"/>
          <c:spPr>
            <a:solidFill>
              <a:schemeClr val="accent4">
                <a:lumMod val="60000"/>
                <a:lumOff val="40000"/>
              </a:schemeClr>
            </a:solidFill>
            <a:ln>
              <a:noFill/>
            </a:ln>
            <a:effectLst/>
          </c:spPr>
          <c:invertIfNegative val="0"/>
          <c:dPt>
            <c:idx val="4"/>
            <c:invertIfNegative val="0"/>
            <c:bubble3D val="0"/>
            <c:spPr>
              <a:solidFill>
                <a:schemeClr val="accent3"/>
              </a:solidFill>
              <a:ln>
                <a:noFill/>
              </a:ln>
              <a:effectLst/>
            </c:spPr>
            <c:extLst xmlns:c16r2="http://schemas.microsoft.com/office/drawing/2015/06/chart">
              <c:ext xmlns:c16="http://schemas.microsoft.com/office/drawing/2014/chart" uri="{C3380CC4-5D6E-409C-BE32-E72D297353CC}">
                <c16:uniqueId val="{0000000B-4F16-465B-B0E6-DDEA06180A9F}"/>
              </c:ext>
            </c:extLst>
          </c:dPt>
          <c:val>
            <c:numRef>
              <c:f>'Soybean export to China'!$AH$23:$AH$30</c:f>
              <c:numCache>
                <c:formatCode>0</c:formatCode>
                <c:ptCount val="8"/>
                <c:pt idx="0">
                  <c:v>1.01670729602153E6</c:v>
                </c:pt>
                <c:pt idx="1">
                  <c:v>1.66508175505715E6</c:v>
                </c:pt>
                <c:pt idx="2">
                  <c:v>100757.3103158383</c:v>
                </c:pt>
                <c:pt idx="3">
                  <c:v>54210.84276639822</c:v>
                </c:pt>
                <c:pt idx="4" formatCode="General">
                  <c:v>3.7638345E6</c:v>
                </c:pt>
                <c:pt idx="5">
                  <c:v>38178.87820311493</c:v>
                </c:pt>
                <c:pt idx="6">
                  <c:v>681986.7422507683</c:v>
                </c:pt>
                <c:pt idx="7">
                  <c:v>206911.675385201</c:v>
                </c:pt>
              </c:numCache>
            </c:numRef>
          </c:val>
          <c:extLst xmlns:c16r2="http://schemas.microsoft.com/office/drawing/2015/06/chart">
            <c:ext xmlns:c16="http://schemas.microsoft.com/office/drawing/2014/chart" uri="{C3380CC4-5D6E-409C-BE32-E72D297353CC}">
              <c16:uniqueId val="{00000006-4F16-465B-B0E6-DDEA06180A9F}"/>
            </c:ext>
          </c:extLst>
        </c:ser>
        <c:ser>
          <c:idx val="5"/>
          <c:order val="5"/>
          <c:spPr>
            <a:solidFill>
              <a:schemeClr val="accent4">
                <a:lumMod val="40000"/>
                <a:lumOff val="60000"/>
              </a:schemeClr>
            </a:solidFill>
            <a:ln>
              <a:noFill/>
            </a:ln>
            <a:effectLst/>
          </c:spPr>
          <c:invertIfNegative val="0"/>
          <c:dPt>
            <c:idx val="4"/>
            <c:invertIfNegative val="0"/>
            <c:bubble3D val="0"/>
            <c:spPr>
              <a:solidFill>
                <a:schemeClr val="accent3">
                  <a:lumMod val="75000"/>
                </a:schemeClr>
              </a:solidFill>
              <a:ln>
                <a:noFill/>
              </a:ln>
              <a:effectLst/>
            </c:spPr>
            <c:extLst xmlns:c16r2="http://schemas.microsoft.com/office/drawing/2015/06/chart">
              <c:ext xmlns:c16="http://schemas.microsoft.com/office/drawing/2014/chart" uri="{C3380CC4-5D6E-409C-BE32-E72D297353CC}">
                <c16:uniqueId val="{0000000A-4F16-465B-B0E6-DDEA06180A9F}"/>
              </c:ext>
            </c:extLst>
          </c:dPt>
          <c:val>
            <c:numRef>
              <c:f>'Soybean export to China'!$AI$23:$AI$30</c:f>
              <c:numCache>
                <c:formatCode>0</c:formatCode>
                <c:ptCount val="8"/>
                <c:pt idx="0">
                  <c:v>1.01670729602153E6</c:v>
                </c:pt>
                <c:pt idx="1">
                  <c:v>1.66508175505715E6</c:v>
                </c:pt>
                <c:pt idx="2">
                  <c:v>100757.3103158383</c:v>
                </c:pt>
                <c:pt idx="3">
                  <c:v>54210.84276639822</c:v>
                </c:pt>
                <c:pt idx="4" formatCode="General">
                  <c:v>3.7638345E6</c:v>
                </c:pt>
                <c:pt idx="5">
                  <c:v>38178.87820311493</c:v>
                </c:pt>
                <c:pt idx="6">
                  <c:v>681986.7422507683</c:v>
                </c:pt>
                <c:pt idx="7">
                  <c:v>206911.675385201</c:v>
                </c:pt>
              </c:numCache>
            </c:numRef>
          </c:val>
          <c:extLst xmlns:c16r2="http://schemas.microsoft.com/office/drawing/2015/06/chart">
            <c:ext xmlns:c16="http://schemas.microsoft.com/office/drawing/2014/chart" uri="{C3380CC4-5D6E-409C-BE32-E72D297353CC}">
              <c16:uniqueId val="{00000007-4F16-465B-B0E6-DDEA06180A9F}"/>
            </c:ext>
          </c:extLst>
        </c:ser>
        <c:ser>
          <c:idx val="6"/>
          <c:order val="6"/>
          <c:spPr>
            <a:solidFill>
              <a:schemeClr val="accent4">
                <a:lumMod val="20000"/>
                <a:lumOff val="80000"/>
              </a:schemeClr>
            </a:solidFill>
            <a:ln>
              <a:noFill/>
            </a:ln>
            <a:effectLst/>
          </c:spPr>
          <c:invertIfNegative val="0"/>
          <c:dPt>
            <c:idx val="4"/>
            <c:invertIfNegative val="0"/>
            <c:bubble3D val="0"/>
            <c:spPr>
              <a:solidFill>
                <a:schemeClr val="accent3">
                  <a:lumMod val="50000"/>
                </a:schemeClr>
              </a:solidFill>
              <a:ln>
                <a:noFill/>
              </a:ln>
              <a:effectLst/>
            </c:spPr>
            <c:extLst xmlns:c16r2="http://schemas.microsoft.com/office/drawing/2015/06/chart">
              <c:ext xmlns:c16="http://schemas.microsoft.com/office/drawing/2014/chart" uri="{C3380CC4-5D6E-409C-BE32-E72D297353CC}">
                <c16:uniqueId val="{00000009-4F16-465B-B0E6-DDEA06180A9F}"/>
              </c:ext>
            </c:extLst>
          </c:dPt>
          <c:val>
            <c:numRef>
              <c:f>'Soybean export to China'!$AJ$23:$AJ$30</c:f>
              <c:numCache>
                <c:formatCode>0</c:formatCode>
                <c:ptCount val="8"/>
                <c:pt idx="0">
                  <c:v>1.01670729602153E6</c:v>
                </c:pt>
                <c:pt idx="1">
                  <c:v>1.66508175505715E6</c:v>
                </c:pt>
                <c:pt idx="2">
                  <c:v>100757.3103158383</c:v>
                </c:pt>
                <c:pt idx="3">
                  <c:v>54210.84276639822</c:v>
                </c:pt>
                <c:pt idx="4" formatCode="General">
                  <c:v>3.7638345E6</c:v>
                </c:pt>
                <c:pt idx="5">
                  <c:v>38178.87820311493</c:v>
                </c:pt>
                <c:pt idx="6">
                  <c:v>681986.7422507683</c:v>
                </c:pt>
                <c:pt idx="7">
                  <c:v>206911.675385201</c:v>
                </c:pt>
              </c:numCache>
            </c:numRef>
          </c:val>
          <c:extLst xmlns:c16r2="http://schemas.microsoft.com/office/drawing/2015/06/chart">
            <c:ext xmlns:c16="http://schemas.microsoft.com/office/drawing/2014/chart" uri="{C3380CC4-5D6E-409C-BE32-E72D297353CC}">
              <c16:uniqueId val="{00000008-4F16-465B-B0E6-DDEA06180A9F}"/>
            </c:ext>
          </c:extLst>
        </c:ser>
        <c:dLbls>
          <c:showLegendKey val="0"/>
          <c:showVal val="0"/>
          <c:showCatName val="0"/>
          <c:showSerName val="0"/>
          <c:showPercent val="0"/>
          <c:showBubbleSize val="0"/>
        </c:dLbls>
        <c:gapWidth val="150"/>
        <c:overlap val="100"/>
        <c:axId val="-598458016"/>
        <c:axId val="-598454752"/>
      </c:barChart>
      <c:catAx>
        <c:axId val="-598458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8454752"/>
        <c:crosses val="autoZero"/>
        <c:auto val="1"/>
        <c:lblAlgn val="ctr"/>
        <c:lblOffset val="100"/>
        <c:noMultiLvlLbl val="0"/>
      </c:catAx>
      <c:valAx>
        <c:axId val="-598454752"/>
        <c:scaling>
          <c:orientation val="minMax"/>
          <c:max val="1.4E8"/>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Production (Mt)</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8458016"/>
        <c:crosses val="autoZero"/>
        <c:crossBetween val="between"/>
        <c:dispUnits>
          <c:builtInUnit val="millions"/>
        </c:dispUnits>
      </c:valAx>
      <c:spPr>
        <a:noFill/>
        <a:ln>
          <a:noFill/>
        </a:ln>
        <a:effectLst/>
      </c:spPr>
    </c:plotArea>
    <c:legend>
      <c:legendPos val="b"/>
      <c:layout>
        <c:manualLayout>
          <c:xMode val="edge"/>
          <c:yMode val="edge"/>
          <c:x val="0.00324300087489063"/>
          <c:y val="0.877871938348132"/>
          <c:w val="0.987596237970253"/>
          <c:h val="0.12212806165186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5" l="0.7" r="0.7" t="0.7874015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de-DE" sz="1600" b="0" i="0" baseline="0">
                <a:effectLst/>
              </a:rPr>
              <a:t>Scenario 3: The world bears it together</a:t>
            </a:r>
            <a:endParaRPr lang="de-DE" sz="160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de-DE" sz="1200"/>
              <a:t>Soybean Area /</a:t>
            </a:r>
            <a:r>
              <a:rPr lang="de-DE" sz="1200" baseline="0"/>
              <a:t> Share of Export to China</a:t>
            </a: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manualLayout>
          <c:layoutTarget val="inner"/>
          <c:xMode val="edge"/>
          <c:yMode val="edge"/>
          <c:x val="0.125483814523185"/>
          <c:y val="0.177327659574468"/>
          <c:w val="0.84396062992126"/>
          <c:h val="0.459696699614676"/>
        </c:manualLayout>
      </c:layout>
      <c:barChart>
        <c:barDir val="col"/>
        <c:grouping val="stacked"/>
        <c:varyColors val="0"/>
        <c:ser>
          <c:idx val="1"/>
          <c:order val="0"/>
          <c:spPr>
            <a:solidFill>
              <a:srgbClr val="C00000"/>
            </a:solidFill>
            <a:ln>
              <a:noFill/>
            </a:ln>
            <a:effectLst/>
          </c:spPr>
          <c:invertIfNegative val="0"/>
          <c:cat>
            <c:strRef>
              <c:f>'Soybean export to China'!$AC$3:$AC$10</c:f>
              <c:strCache>
                <c:ptCount val="8"/>
                <c:pt idx="0">
                  <c:v>Argentina</c:v>
                </c:pt>
                <c:pt idx="1">
                  <c:v>Brazil</c:v>
                </c:pt>
                <c:pt idx="2">
                  <c:v>Canada</c:v>
                </c:pt>
                <c:pt idx="3">
                  <c:v>Russian Federation</c:v>
                </c:pt>
                <c:pt idx="4">
                  <c:v>United States of America</c:v>
                </c:pt>
                <c:pt idx="5">
                  <c:v>Uruguay</c:v>
                </c:pt>
                <c:pt idx="6">
                  <c:v>Rest of the World</c:v>
                </c:pt>
                <c:pt idx="7">
                  <c:v>China</c:v>
                </c:pt>
              </c:strCache>
            </c:strRef>
          </c:cat>
          <c:val>
            <c:numRef>
              <c:f>'Soybean export to China'!$AL$23:$AL$30</c:f>
              <c:numCache>
                <c:formatCode>0</c:formatCode>
                <c:ptCount val="8"/>
                <c:pt idx="0">
                  <c:v>1.69153865724548E7</c:v>
                </c:pt>
                <c:pt idx="1">
                  <c:v>1.94783791106812E7</c:v>
                </c:pt>
                <c:pt idx="2">
                  <c:v>1.49088051638036E6</c:v>
                </c:pt>
                <c:pt idx="3">
                  <c:v>1.81146152330474E6</c:v>
                </c:pt>
                <c:pt idx="4">
                  <c:v>2.85477820361015E7</c:v>
                </c:pt>
                <c:pt idx="5">
                  <c:v>939965.625</c:v>
                </c:pt>
                <c:pt idx="6">
                  <c:v>2.31927052876901E7</c:v>
                </c:pt>
                <c:pt idx="7">
                  <c:v>6.640882E6</c:v>
                </c:pt>
              </c:numCache>
            </c:numRef>
          </c:val>
          <c:extLst xmlns:c16r2="http://schemas.microsoft.com/office/drawing/2015/06/chart">
            <c:ext xmlns:c16="http://schemas.microsoft.com/office/drawing/2014/chart" uri="{C3380CC4-5D6E-409C-BE32-E72D297353CC}">
              <c16:uniqueId val="{00000000-383C-41FE-8A34-D241D7C5E61F}"/>
            </c:ext>
          </c:extLst>
        </c:ser>
        <c:ser>
          <c:idx val="0"/>
          <c:order val="1"/>
          <c:spPr>
            <a:solidFill>
              <a:schemeClr val="accent2"/>
            </a:solidFill>
            <a:ln>
              <a:noFill/>
            </a:ln>
            <a:effectLst/>
          </c:spPr>
          <c:invertIfNegative val="0"/>
          <c:dPt>
            <c:idx val="4"/>
            <c:invertIfNegative val="0"/>
            <c:bubble3D val="0"/>
            <c:spPr>
              <a:solidFill>
                <a:schemeClr val="bg1">
                  <a:lumMod val="50000"/>
                </a:schemeClr>
              </a:solidFill>
              <a:ln>
                <a:noFill/>
              </a:ln>
              <a:effectLst/>
            </c:spPr>
            <c:extLst xmlns:c16r2="http://schemas.microsoft.com/office/drawing/2015/06/chart">
              <c:ext xmlns:c16="http://schemas.microsoft.com/office/drawing/2014/chart" uri="{C3380CC4-5D6E-409C-BE32-E72D297353CC}">
                <c16:uniqueId val="{00000007-383C-41FE-8A34-D241D7C5E61F}"/>
              </c:ext>
            </c:extLst>
          </c:dPt>
          <c:cat>
            <c:strRef>
              <c:f>'Soybean export to China'!$AC$3:$AC$10</c:f>
              <c:strCache>
                <c:ptCount val="8"/>
                <c:pt idx="0">
                  <c:v>Argentina</c:v>
                </c:pt>
                <c:pt idx="1">
                  <c:v>Brazil</c:v>
                </c:pt>
                <c:pt idx="2">
                  <c:v>Canada</c:v>
                </c:pt>
                <c:pt idx="3">
                  <c:v>Russian Federation</c:v>
                </c:pt>
                <c:pt idx="4">
                  <c:v>United States of America</c:v>
                </c:pt>
                <c:pt idx="5">
                  <c:v>Uruguay</c:v>
                </c:pt>
                <c:pt idx="6">
                  <c:v>Rest of the World</c:v>
                </c:pt>
                <c:pt idx="7">
                  <c:v>China</c:v>
                </c:pt>
              </c:strCache>
            </c:strRef>
          </c:cat>
          <c:val>
            <c:numRef>
              <c:f>'Soybean export to China'!$AK$23:$AK$30</c:f>
              <c:numCache>
                <c:formatCode>0</c:formatCode>
                <c:ptCount val="8"/>
                <c:pt idx="0">
                  <c:v>2.58926142754523E6</c:v>
                </c:pt>
                <c:pt idx="1">
                  <c:v>1.36752998893188E7</c:v>
                </c:pt>
                <c:pt idx="2">
                  <c:v>699619.4836196393</c:v>
                </c:pt>
                <c:pt idx="3">
                  <c:v>308552.4766952552</c:v>
                </c:pt>
                <c:pt idx="4">
                  <c:v>0.0</c:v>
                </c:pt>
                <c:pt idx="5">
                  <c:v>200034.375</c:v>
                </c:pt>
                <c:pt idx="6">
                  <c:v>89283.71230991653</c:v>
                </c:pt>
                <c:pt idx="7">
                  <c:v>0.0</c:v>
                </c:pt>
              </c:numCache>
            </c:numRef>
          </c:val>
          <c:extLst xmlns:c16r2="http://schemas.microsoft.com/office/drawing/2015/06/chart">
            <c:ext xmlns:c16="http://schemas.microsoft.com/office/drawing/2014/chart" uri="{C3380CC4-5D6E-409C-BE32-E72D297353CC}">
              <c16:uniqueId val="{00000001-383C-41FE-8A34-D241D7C5E61F}"/>
            </c:ext>
          </c:extLst>
        </c:ser>
        <c:ser>
          <c:idx val="2"/>
          <c:order val="2"/>
          <c:spPr>
            <a:solidFill>
              <a:srgbClr val="E6AF00"/>
            </a:solidFill>
            <a:ln>
              <a:noFill/>
            </a:ln>
            <a:effectLst/>
          </c:spPr>
          <c:invertIfNegative val="0"/>
          <c:val>
            <c:numRef>
              <c:f>'Soybean export to China'!$AN$23:$AN$30</c:f>
              <c:numCache>
                <c:formatCode>0</c:formatCode>
                <c:ptCount val="8"/>
                <c:pt idx="0">
                  <c:v>2.02354777278975E6</c:v>
                </c:pt>
                <c:pt idx="1">
                  <c:v>3.43959313186459E6</c:v>
                </c:pt>
                <c:pt idx="2">
                  <c:v>227257.6975650089</c:v>
                </c:pt>
                <c:pt idx="3">
                  <c:v>219944.9899317894</c:v>
                </c:pt>
                <c:pt idx="4">
                  <c:v>0.0</c:v>
                </c:pt>
                <c:pt idx="5">
                  <c:v>118271.5248683452</c:v>
                </c:pt>
                <c:pt idx="6">
                  <c:v>2.41543538684039E6</c:v>
                </c:pt>
                <c:pt idx="7">
                  <c:v>688971.2636936366</c:v>
                </c:pt>
              </c:numCache>
            </c:numRef>
          </c:val>
          <c:extLst xmlns:c16r2="http://schemas.microsoft.com/office/drawing/2015/06/chart">
            <c:ext xmlns:c16="http://schemas.microsoft.com/office/drawing/2014/chart" uri="{C3380CC4-5D6E-409C-BE32-E72D297353CC}">
              <c16:uniqueId val="{00000002-383C-41FE-8A34-D241D7C5E61F}"/>
            </c:ext>
          </c:extLst>
        </c:ser>
        <c:ser>
          <c:idx val="3"/>
          <c:order val="3"/>
          <c:spPr>
            <a:solidFill>
              <a:schemeClr val="accent4"/>
            </a:solidFill>
            <a:ln>
              <a:noFill/>
            </a:ln>
            <a:effectLst/>
          </c:spPr>
          <c:invertIfNegative val="0"/>
          <c:dPt>
            <c:idx val="4"/>
            <c:invertIfNegative val="0"/>
            <c:bubble3D val="0"/>
            <c:spPr>
              <a:solidFill>
                <a:schemeClr val="accent3">
                  <a:lumMod val="60000"/>
                  <a:lumOff val="40000"/>
                </a:schemeClr>
              </a:solidFill>
              <a:ln>
                <a:noFill/>
              </a:ln>
              <a:effectLst/>
            </c:spPr>
            <c:extLst xmlns:c16r2="http://schemas.microsoft.com/office/drawing/2015/06/chart">
              <c:ext xmlns:c16="http://schemas.microsoft.com/office/drawing/2014/chart" uri="{C3380CC4-5D6E-409C-BE32-E72D297353CC}">
                <c16:uniqueId val="{0000000B-383C-41FE-8A34-D241D7C5E61F}"/>
              </c:ext>
            </c:extLst>
          </c:dPt>
          <c:val>
            <c:numRef>
              <c:f>'Soybean export to China'!$AO$23:$AO$30</c:f>
              <c:numCache>
                <c:formatCode>0</c:formatCode>
                <c:ptCount val="8"/>
                <c:pt idx="0">
                  <c:v>337257.9621316256</c:v>
                </c:pt>
                <c:pt idx="1">
                  <c:v>573265.5219774317</c:v>
                </c:pt>
                <c:pt idx="2">
                  <c:v>37876.28292750148</c:v>
                </c:pt>
                <c:pt idx="3">
                  <c:v>36657.4983219649</c:v>
                </c:pt>
                <c:pt idx="4">
                  <c:v>1.23366199097463E6</c:v>
                </c:pt>
                <c:pt idx="5">
                  <c:v>19711.92081139086</c:v>
                </c:pt>
                <c:pt idx="6">
                  <c:v>402572.5644733975</c:v>
                </c:pt>
                <c:pt idx="7">
                  <c:v>114828.5439489394</c:v>
                </c:pt>
              </c:numCache>
            </c:numRef>
          </c:val>
          <c:extLst xmlns:c16r2="http://schemas.microsoft.com/office/drawing/2015/06/chart">
            <c:ext xmlns:c16="http://schemas.microsoft.com/office/drawing/2014/chart" uri="{C3380CC4-5D6E-409C-BE32-E72D297353CC}">
              <c16:uniqueId val="{00000003-383C-41FE-8A34-D241D7C5E61F}"/>
            </c:ext>
          </c:extLst>
        </c:ser>
        <c:ser>
          <c:idx val="4"/>
          <c:order val="4"/>
          <c:spPr>
            <a:solidFill>
              <a:schemeClr val="accent4">
                <a:lumMod val="60000"/>
                <a:lumOff val="40000"/>
              </a:schemeClr>
            </a:solidFill>
            <a:ln>
              <a:noFill/>
            </a:ln>
            <a:effectLst/>
          </c:spPr>
          <c:invertIfNegative val="0"/>
          <c:dPt>
            <c:idx val="4"/>
            <c:invertIfNegative val="0"/>
            <c:bubble3D val="0"/>
            <c:spPr>
              <a:solidFill>
                <a:schemeClr val="accent3"/>
              </a:solidFill>
              <a:ln>
                <a:noFill/>
              </a:ln>
              <a:effectLst/>
            </c:spPr>
            <c:extLst xmlns:c16r2="http://schemas.microsoft.com/office/drawing/2015/06/chart">
              <c:ext xmlns:c16="http://schemas.microsoft.com/office/drawing/2014/chart" uri="{C3380CC4-5D6E-409C-BE32-E72D297353CC}">
                <c16:uniqueId val="{0000000A-383C-41FE-8A34-D241D7C5E61F}"/>
              </c:ext>
            </c:extLst>
          </c:dPt>
          <c:val>
            <c:numRef>
              <c:f>'Soybean export to China'!$AP$23:$AP$30</c:f>
              <c:numCache>
                <c:formatCode>0</c:formatCode>
                <c:ptCount val="8"/>
                <c:pt idx="0">
                  <c:v>337257.9621316256</c:v>
                </c:pt>
                <c:pt idx="1">
                  <c:v>573265.5219774317</c:v>
                </c:pt>
                <c:pt idx="2">
                  <c:v>37876.28292750148</c:v>
                </c:pt>
                <c:pt idx="3">
                  <c:v>36657.4983219649</c:v>
                </c:pt>
                <c:pt idx="4">
                  <c:v>1.23366199097463E6</c:v>
                </c:pt>
                <c:pt idx="5">
                  <c:v>19711.92081139086</c:v>
                </c:pt>
                <c:pt idx="6">
                  <c:v>402572.5644733975</c:v>
                </c:pt>
                <c:pt idx="7">
                  <c:v>114828.5439489394</c:v>
                </c:pt>
              </c:numCache>
            </c:numRef>
          </c:val>
          <c:extLst xmlns:c16r2="http://schemas.microsoft.com/office/drawing/2015/06/chart">
            <c:ext xmlns:c16="http://schemas.microsoft.com/office/drawing/2014/chart" uri="{C3380CC4-5D6E-409C-BE32-E72D297353CC}">
              <c16:uniqueId val="{00000004-383C-41FE-8A34-D241D7C5E61F}"/>
            </c:ext>
          </c:extLst>
        </c:ser>
        <c:ser>
          <c:idx val="5"/>
          <c:order val="5"/>
          <c:spPr>
            <a:solidFill>
              <a:schemeClr val="accent4">
                <a:lumMod val="40000"/>
                <a:lumOff val="60000"/>
              </a:schemeClr>
            </a:solidFill>
            <a:ln>
              <a:noFill/>
            </a:ln>
            <a:effectLst/>
          </c:spPr>
          <c:invertIfNegative val="0"/>
          <c:dPt>
            <c:idx val="4"/>
            <c:invertIfNegative val="0"/>
            <c:bubble3D val="0"/>
            <c:spPr>
              <a:solidFill>
                <a:schemeClr val="accent3">
                  <a:lumMod val="75000"/>
                </a:schemeClr>
              </a:solidFill>
              <a:ln>
                <a:noFill/>
              </a:ln>
              <a:effectLst/>
            </c:spPr>
            <c:extLst xmlns:c16r2="http://schemas.microsoft.com/office/drawing/2015/06/chart">
              <c:ext xmlns:c16="http://schemas.microsoft.com/office/drawing/2014/chart" uri="{C3380CC4-5D6E-409C-BE32-E72D297353CC}">
                <c16:uniqueId val="{00000009-383C-41FE-8A34-D241D7C5E61F}"/>
              </c:ext>
            </c:extLst>
          </c:dPt>
          <c:val>
            <c:numRef>
              <c:f>'Soybean export to China'!$AQ$23:$AQ$30</c:f>
              <c:numCache>
                <c:formatCode>0</c:formatCode>
                <c:ptCount val="8"/>
                <c:pt idx="0">
                  <c:v>337257.9621316256</c:v>
                </c:pt>
                <c:pt idx="1">
                  <c:v>573265.5219774317</c:v>
                </c:pt>
                <c:pt idx="2">
                  <c:v>37876.28292750148</c:v>
                </c:pt>
                <c:pt idx="3">
                  <c:v>36657.4983219649</c:v>
                </c:pt>
                <c:pt idx="4">
                  <c:v>1.23366199097463E6</c:v>
                </c:pt>
                <c:pt idx="5">
                  <c:v>19711.92081139086</c:v>
                </c:pt>
                <c:pt idx="6">
                  <c:v>402572.5644733975</c:v>
                </c:pt>
                <c:pt idx="7">
                  <c:v>114828.5439489394</c:v>
                </c:pt>
              </c:numCache>
            </c:numRef>
          </c:val>
          <c:extLst xmlns:c16r2="http://schemas.microsoft.com/office/drawing/2015/06/chart">
            <c:ext xmlns:c16="http://schemas.microsoft.com/office/drawing/2014/chart" uri="{C3380CC4-5D6E-409C-BE32-E72D297353CC}">
              <c16:uniqueId val="{00000005-383C-41FE-8A34-D241D7C5E61F}"/>
            </c:ext>
          </c:extLst>
        </c:ser>
        <c:ser>
          <c:idx val="6"/>
          <c:order val="6"/>
          <c:spPr>
            <a:solidFill>
              <a:schemeClr val="accent4">
                <a:lumMod val="20000"/>
                <a:lumOff val="80000"/>
              </a:schemeClr>
            </a:solidFill>
            <a:ln>
              <a:noFill/>
            </a:ln>
            <a:effectLst/>
          </c:spPr>
          <c:invertIfNegative val="0"/>
          <c:dPt>
            <c:idx val="4"/>
            <c:invertIfNegative val="0"/>
            <c:bubble3D val="0"/>
            <c:spPr>
              <a:solidFill>
                <a:schemeClr val="accent3">
                  <a:lumMod val="50000"/>
                </a:schemeClr>
              </a:solidFill>
              <a:ln>
                <a:noFill/>
              </a:ln>
              <a:effectLst/>
            </c:spPr>
            <c:extLst xmlns:c16r2="http://schemas.microsoft.com/office/drawing/2015/06/chart">
              <c:ext xmlns:c16="http://schemas.microsoft.com/office/drawing/2014/chart" uri="{C3380CC4-5D6E-409C-BE32-E72D297353CC}">
                <c16:uniqueId val="{00000008-383C-41FE-8A34-D241D7C5E61F}"/>
              </c:ext>
            </c:extLst>
          </c:dPt>
          <c:val>
            <c:numRef>
              <c:f>'Soybean export to China'!$AR$23:$AR$30</c:f>
              <c:numCache>
                <c:formatCode>0</c:formatCode>
                <c:ptCount val="8"/>
                <c:pt idx="0">
                  <c:v>337257.9621316256</c:v>
                </c:pt>
                <c:pt idx="1">
                  <c:v>573265.5219774317</c:v>
                </c:pt>
                <c:pt idx="2">
                  <c:v>37876.28292750148</c:v>
                </c:pt>
                <c:pt idx="3">
                  <c:v>36657.4983219649</c:v>
                </c:pt>
                <c:pt idx="4">
                  <c:v>1.23366199097463E6</c:v>
                </c:pt>
                <c:pt idx="5">
                  <c:v>19711.92081139086</c:v>
                </c:pt>
                <c:pt idx="6">
                  <c:v>402572.5644733975</c:v>
                </c:pt>
                <c:pt idx="7">
                  <c:v>114828.5439489394</c:v>
                </c:pt>
              </c:numCache>
            </c:numRef>
          </c:val>
          <c:extLst xmlns:c16r2="http://schemas.microsoft.com/office/drawing/2015/06/chart">
            <c:ext xmlns:c16="http://schemas.microsoft.com/office/drawing/2014/chart" uri="{C3380CC4-5D6E-409C-BE32-E72D297353CC}">
              <c16:uniqueId val="{00000006-383C-41FE-8A34-D241D7C5E61F}"/>
            </c:ext>
          </c:extLst>
        </c:ser>
        <c:dLbls>
          <c:showLegendKey val="0"/>
          <c:showVal val="0"/>
          <c:showCatName val="0"/>
          <c:showSerName val="0"/>
          <c:showPercent val="0"/>
          <c:showBubbleSize val="0"/>
        </c:dLbls>
        <c:gapWidth val="150"/>
        <c:overlap val="100"/>
        <c:axId val="-598400336"/>
        <c:axId val="-598397072"/>
      </c:barChart>
      <c:catAx>
        <c:axId val="-598400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8397072"/>
        <c:crosses val="autoZero"/>
        <c:auto val="1"/>
        <c:lblAlgn val="ctr"/>
        <c:lblOffset val="100"/>
        <c:noMultiLvlLbl val="0"/>
      </c:catAx>
      <c:valAx>
        <c:axId val="-5983970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Area</a:t>
                </a:r>
                <a:r>
                  <a:rPr lang="de-DE" baseline="0"/>
                  <a:t> </a:t>
                </a:r>
                <a:r>
                  <a:rPr lang="de-DE"/>
                  <a:t>(Mha)</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8400336"/>
        <c:crosses val="autoZero"/>
        <c:crossBetween val="between"/>
        <c:majorUnit val="1.0E7"/>
        <c:dispUnits>
          <c:builtInUnit val="millions"/>
        </c:dispUnits>
      </c:valAx>
      <c:spPr>
        <a:noFill/>
        <a:ln>
          <a:noFill/>
        </a:ln>
        <a:effectLst/>
      </c:spPr>
    </c:plotArea>
    <c:legend>
      <c:legendPos val="b"/>
      <c:layout>
        <c:manualLayout>
          <c:xMode val="edge"/>
          <c:yMode val="edge"/>
          <c:x val="0.00612160979877514"/>
          <c:y val="0.876594940526051"/>
          <c:w val="0.993151793525809"/>
          <c:h val="0.12340505947394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87401575" l="0.7" r="0.7" t="0.7874015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28</xdr:col>
      <xdr:colOff>1614170</xdr:colOff>
      <xdr:row>32</xdr:row>
      <xdr:rowOff>121284</xdr:rowOff>
    </xdr:from>
    <xdr:to>
      <xdr:col>31</xdr:col>
      <xdr:colOff>1931670</xdr:colOff>
      <xdr:row>52</xdr:row>
      <xdr:rowOff>176529</xdr:rowOff>
    </xdr:to>
    <xdr:graphicFrame macro="">
      <xdr:nvGraphicFramePr>
        <xdr:cNvPr id="6" name="Diagramm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31</xdr:col>
      <xdr:colOff>1963420</xdr:colOff>
      <xdr:row>32</xdr:row>
      <xdr:rowOff>111760</xdr:rowOff>
    </xdr:from>
    <xdr:to>
      <xdr:col>34</xdr:col>
      <xdr:colOff>306070</xdr:colOff>
      <xdr:row>52</xdr:row>
      <xdr:rowOff>167005</xdr:rowOff>
    </xdr:to>
    <xdr:graphicFrame macro="">
      <xdr:nvGraphicFramePr>
        <xdr:cNvPr id="7" name="Diagram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1607820</xdr:colOff>
      <xdr:row>53</xdr:row>
      <xdr:rowOff>11430</xdr:rowOff>
    </xdr:from>
    <xdr:to>
      <xdr:col>31</xdr:col>
      <xdr:colOff>1925320</xdr:colOff>
      <xdr:row>73</xdr:row>
      <xdr:rowOff>59055</xdr:rowOff>
    </xdr:to>
    <xdr:graphicFrame macro="">
      <xdr:nvGraphicFramePr>
        <xdr:cNvPr id="5" name="Diagram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xdr:col>
      <xdr:colOff>1957070</xdr:colOff>
      <xdr:row>53</xdr:row>
      <xdr:rowOff>5080</xdr:rowOff>
    </xdr:from>
    <xdr:to>
      <xdr:col>34</xdr:col>
      <xdr:colOff>299720</xdr:colOff>
      <xdr:row>73</xdr:row>
      <xdr:rowOff>52705</xdr:rowOff>
    </xdr:to>
    <xdr:graphicFrame macro="">
      <xdr:nvGraphicFramePr>
        <xdr:cNvPr id="9" name="Diagramm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28</xdr:col>
      <xdr:colOff>1601470</xdr:colOff>
      <xdr:row>73</xdr:row>
      <xdr:rowOff>93980</xdr:rowOff>
    </xdr:from>
    <xdr:to>
      <xdr:col>31</xdr:col>
      <xdr:colOff>1918970</xdr:colOff>
      <xdr:row>93</xdr:row>
      <xdr:rowOff>140335</xdr:rowOff>
    </xdr:to>
    <xdr:graphicFrame macro="">
      <xdr:nvGraphicFramePr>
        <xdr:cNvPr id="12" name="Diagramm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31</xdr:col>
      <xdr:colOff>1963420</xdr:colOff>
      <xdr:row>73</xdr:row>
      <xdr:rowOff>93980</xdr:rowOff>
    </xdr:from>
    <xdr:to>
      <xdr:col>34</xdr:col>
      <xdr:colOff>306070</xdr:colOff>
      <xdr:row>93</xdr:row>
      <xdr:rowOff>140335</xdr:rowOff>
    </xdr:to>
    <xdr:graphicFrame macro="">
      <xdr:nvGraphicFramePr>
        <xdr:cNvPr id="14" name="Diagramm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4" Type="http://schemas.openxmlformats.org/officeDocument/2006/relationships/comments" Target="../comments1.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G184"/>
  <sheetViews>
    <sheetView tabSelected="1" topLeftCell="N1" workbookViewId="0">
      <selection activeCell="Y1" sqref="Y1:Y1048576"/>
    </sheetView>
  </sheetViews>
  <sheetFormatPr baseColWidth="10" defaultColWidth="11.5" defaultRowHeight="15" x14ac:dyDescent="0.2"/>
  <cols>
    <col min="29" max="29" width="21.5" bestFit="1" customWidth="1"/>
    <col min="30" max="30" width="13.6640625" bestFit="1" customWidth="1"/>
    <col min="31" max="31" width="29.6640625" bestFit="1" customWidth="1"/>
    <col min="32" max="36" width="30.5" bestFit="1" customWidth="1"/>
    <col min="37" max="37" width="29.6640625" bestFit="1" customWidth="1"/>
    <col min="38" max="38" width="16.6640625" bestFit="1" customWidth="1"/>
    <col min="39" max="43" width="28.83203125" bestFit="1" customWidth="1"/>
    <col min="44" max="44" width="29.83203125" bestFit="1" customWidth="1"/>
  </cols>
  <sheetData>
    <row r="1" spans="1:48" x14ac:dyDescent="0.2">
      <c r="A1" t="s">
        <v>0</v>
      </c>
      <c r="B1" t="s">
        <v>1</v>
      </c>
      <c r="C1" t="s">
        <v>2</v>
      </c>
      <c r="D1" t="s">
        <v>3</v>
      </c>
      <c r="E1" t="s">
        <v>4</v>
      </c>
      <c r="F1" t="s">
        <v>5</v>
      </c>
      <c r="G1" t="s">
        <v>6</v>
      </c>
      <c r="H1" t="s">
        <v>7</v>
      </c>
      <c r="I1" t="s">
        <v>8</v>
      </c>
      <c r="J1" t="s">
        <v>9</v>
      </c>
      <c r="K1" t="s">
        <v>10</v>
      </c>
      <c r="L1" t="s">
        <v>11</v>
      </c>
      <c r="M1" t="s">
        <v>12</v>
      </c>
      <c r="N1" t="s">
        <v>13</v>
      </c>
      <c r="O1" t="s">
        <v>14</v>
      </c>
      <c r="P1" t="s">
        <v>15</v>
      </c>
    </row>
    <row r="2" spans="1:48" x14ac:dyDescent="0.2">
      <c r="A2" t="s">
        <v>16</v>
      </c>
      <c r="B2" t="s">
        <v>17</v>
      </c>
      <c r="C2">
        <v>9</v>
      </c>
      <c r="D2" t="s">
        <v>18</v>
      </c>
      <c r="E2">
        <v>96</v>
      </c>
      <c r="F2" t="s">
        <v>19</v>
      </c>
      <c r="G2">
        <v>5910</v>
      </c>
      <c r="H2" t="s">
        <v>20</v>
      </c>
      <c r="I2">
        <v>237</v>
      </c>
      <c r="J2" t="s">
        <v>21</v>
      </c>
      <c r="K2">
        <v>2016</v>
      </c>
      <c r="L2">
        <v>2016</v>
      </c>
      <c r="M2" t="s">
        <v>22</v>
      </c>
      <c r="N2">
        <v>12350</v>
      </c>
      <c r="P2" t="s">
        <v>23</v>
      </c>
      <c r="W2" t="s">
        <v>193</v>
      </c>
      <c r="Y2" t="s">
        <v>194</v>
      </c>
      <c r="AA2" t="s">
        <v>195</v>
      </c>
      <c r="AD2" s="1" t="s">
        <v>161</v>
      </c>
      <c r="AE2" s="1" t="s">
        <v>162</v>
      </c>
      <c r="AF2" s="1"/>
      <c r="AG2" s="1"/>
      <c r="AH2" s="1"/>
      <c r="AI2" s="1"/>
      <c r="AJ2" s="1"/>
      <c r="AK2" s="2" t="s">
        <v>164</v>
      </c>
      <c r="AL2" s="2" t="s">
        <v>165</v>
      </c>
      <c r="AM2" s="2" t="s">
        <v>75</v>
      </c>
    </row>
    <row r="3" spans="1:48" x14ac:dyDescent="0.2">
      <c r="A3" t="s">
        <v>16</v>
      </c>
      <c r="B3" t="s">
        <v>17</v>
      </c>
      <c r="C3">
        <v>9</v>
      </c>
      <c r="D3" t="s">
        <v>18</v>
      </c>
      <c r="E3">
        <v>41</v>
      </c>
      <c r="F3" t="s">
        <v>24</v>
      </c>
      <c r="G3">
        <v>5910</v>
      </c>
      <c r="H3" t="s">
        <v>20</v>
      </c>
      <c r="I3">
        <v>237</v>
      </c>
      <c r="J3" t="s">
        <v>21</v>
      </c>
      <c r="K3">
        <v>2016</v>
      </c>
      <c r="L3">
        <v>2016</v>
      </c>
      <c r="M3" t="s">
        <v>22</v>
      </c>
      <c r="N3">
        <v>449</v>
      </c>
      <c r="P3" t="s">
        <v>23</v>
      </c>
      <c r="S3" t="s">
        <v>18</v>
      </c>
      <c r="T3">
        <f>SUM(N2:N5)</f>
        <v>7805660</v>
      </c>
      <c r="V3" t="s">
        <v>78</v>
      </c>
      <c r="W3">
        <v>664</v>
      </c>
      <c r="X3" t="s">
        <v>78</v>
      </c>
      <c r="Y3">
        <v>25152</v>
      </c>
      <c r="Z3" t="s">
        <v>78</v>
      </c>
      <c r="AA3">
        <v>264</v>
      </c>
      <c r="AC3" t="s">
        <v>18</v>
      </c>
      <c r="AD3" s="1">
        <f>T3</f>
        <v>7805660</v>
      </c>
      <c r="AE3" s="1">
        <f>W5-AD3</f>
        <v>50993598</v>
      </c>
      <c r="AF3" s="1"/>
      <c r="AG3" s="1"/>
      <c r="AH3" s="1"/>
      <c r="AI3" s="1"/>
      <c r="AJ3" s="1"/>
      <c r="AK3" s="2">
        <f t="shared" ref="AK3:AK10" si="0">AD3/(AE3+AD3)*AM3</f>
        <v>2589261.4275452252</v>
      </c>
      <c r="AL3" s="2">
        <f>AM3-AK3</f>
        <v>16915386.572454773</v>
      </c>
      <c r="AM3" s="2">
        <f>AA5</f>
        <v>19504648</v>
      </c>
    </row>
    <row r="4" spans="1:48" x14ac:dyDescent="0.2">
      <c r="A4" t="s">
        <v>16</v>
      </c>
      <c r="B4" t="s">
        <v>17</v>
      </c>
      <c r="C4">
        <v>9</v>
      </c>
      <c r="D4" t="s">
        <v>18</v>
      </c>
      <c r="E4">
        <v>41</v>
      </c>
      <c r="F4" t="s">
        <v>24</v>
      </c>
      <c r="G4">
        <v>5910</v>
      </c>
      <c r="H4" t="s">
        <v>20</v>
      </c>
      <c r="I4">
        <v>236</v>
      </c>
      <c r="J4" t="s">
        <v>25</v>
      </c>
      <c r="K4">
        <v>2016</v>
      </c>
      <c r="L4">
        <v>2016</v>
      </c>
      <c r="M4" t="s">
        <v>22</v>
      </c>
      <c r="N4">
        <v>7792821</v>
      </c>
      <c r="P4" t="s">
        <v>23</v>
      </c>
      <c r="S4" t="s">
        <v>27</v>
      </c>
      <c r="T4">
        <f>SUM(N6:N8)</f>
        <v>2481</v>
      </c>
      <c r="V4" t="s">
        <v>86</v>
      </c>
      <c r="W4">
        <v>15160</v>
      </c>
      <c r="X4" t="s">
        <v>86</v>
      </c>
      <c r="Y4">
        <v>6175</v>
      </c>
      <c r="Z4" t="s">
        <v>86</v>
      </c>
      <c r="AA4">
        <v>24552</v>
      </c>
      <c r="AC4" t="s">
        <v>31</v>
      </c>
      <c r="AD4" s="1">
        <f>T6</f>
        <v>39720673</v>
      </c>
      <c r="AE4" s="1">
        <f>W15-T6</f>
        <v>56576041</v>
      </c>
      <c r="AF4" s="1"/>
      <c r="AG4" s="1"/>
      <c r="AH4" s="1"/>
      <c r="AI4" s="1"/>
      <c r="AJ4" s="1"/>
      <c r="AK4" s="2">
        <f t="shared" si="0"/>
        <v>13675299.889318829</v>
      </c>
      <c r="AL4" s="2">
        <f t="shared" ref="AL4:AL10" si="1">AM4-AK4</f>
        <v>19478379.110681169</v>
      </c>
      <c r="AM4" s="2">
        <f>AA15</f>
        <v>33153679</v>
      </c>
    </row>
    <row r="5" spans="1:48" x14ac:dyDescent="0.2">
      <c r="A5" t="s">
        <v>16</v>
      </c>
      <c r="B5" t="s">
        <v>17</v>
      </c>
      <c r="C5">
        <v>9</v>
      </c>
      <c r="D5" t="s">
        <v>18</v>
      </c>
      <c r="E5">
        <v>214</v>
      </c>
      <c r="F5" t="s">
        <v>26</v>
      </c>
      <c r="G5">
        <v>5910</v>
      </c>
      <c r="H5" t="s">
        <v>20</v>
      </c>
      <c r="I5">
        <v>236</v>
      </c>
      <c r="J5" t="s">
        <v>25</v>
      </c>
      <c r="K5">
        <v>2016</v>
      </c>
      <c r="L5">
        <v>2016</v>
      </c>
      <c r="M5" t="s">
        <v>22</v>
      </c>
      <c r="N5">
        <v>40</v>
      </c>
      <c r="P5" t="s">
        <v>23</v>
      </c>
      <c r="S5" t="s">
        <v>73</v>
      </c>
      <c r="T5">
        <f>SUM(N9,N10,N54,N55:N64,N75:N79,N108:N109,N117,N141:N145,N146,N164:N170)</f>
        <v>9417</v>
      </c>
      <c r="V5" t="s">
        <v>18</v>
      </c>
      <c r="W5">
        <v>58799258</v>
      </c>
      <c r="X5" t="s">
        <v>18</v>
      </c>
      <c r="Y5">
        <v>30146</v>
      </c>
      <c r="Z5" t="s">
        <v>18</v>
      </c>
      <c r="AA5">
        <v>19504648</v>
      </c>
      <c r="AC5" t="s">
        <v>33</v>
      </c>
      <c r="AD5" s="1">
        <f>T8</f>
        <v>1861106</v>
      </c>
      <c r="AE5" s="1">
        <f>W21-T8</f>
        <v>3965994</v>
      </c>
      <c r="AF5" s="1"/>
      <c r="AG5" s="1"/>
      <c r="AH5" s="1"/>
      <c r="AI5" s="1"/>
      <c r="AJ5" s="1"/>
      <c r="AK5" s="2">
        <f t="shared" si="0"/>
        <v>699619.4836196393</v>
      </c>
      <c r="AL5" s="2">
        <f t="shared" si="1"/>
        <v>1490880.5163803608</v>
      </c>
      <c r="AM5" s="2">
        <f>AA21</f>
        <v>2190500</v>
      </c>
    </row>
    <row r="6" spans="1:48" x14ac:dyDescent="0.2">
      <c r="A6" t="s">
        <v>16</v>
      </c>
      <c r="B6" t="s">
        <v>17</v>
      </c>
      <c r="C6">
        <v>10</v>
      </c>
      <c r="D6" t="s">
        <v>27</v>
      </c>
      <c r="E6">
        <v>96</v>
      </c>
      <c r="F6" t="s">
        <v>19</v>
      </c>
      <c r="G6">
        <v>5910</v>
      </c>
      <c r="H6" t="s">
        <v>20</v>
      </c>
      <c r="I6">
        <v>237</v>
      </c>
      <c r="J6" t="s">
        <v>21</v>
      </c>
      <c r="K6">
        <v>2016</v>
      </c>
      <c r="L6">
        <v>2016</v>
      </c>
      <c r="M6" t="s">
        <v>22</v>
      </c>
      <c r="N6">
        <v>7</v>
      </c>
      <c r="P6" t="s">
        <v>23</v>
      </c>
      <c r="S6" t="s">
        <v>31</v>
      </c>
      <c r="T6">
        <f>SUM(N11:N17)</f>
        <v>39720673</v>
      </c>
      <c r="V6" t="s">
        <v>27</v>
      </c>
      <c r="W6">
        <v>62556</v>
      </c>
      <c r="X6" t="s">
        <v>27</v>
      </c>
      <c r="Y6">
        <v>21422</v>
      </c>
      <c r="Z6" t="s">
        <v>27</v>
      </c>
      <c r="AA6">
        <v>29202</v>
      </c>
      <c r="AC6" t="s">
        <v>56</v>
      </c>
      <c r="AD6" s="1">
        <f>T20</f>
        <v>456302</v>
      </c>
      <c r="AE6" s="1">
        <f>W72-T20</f>
        <v>2678875</v>
      </c>
      <c r="AF6" s="1"/>
      <c r="AG6" s="1"/>
      <c r="AH6" s="1"/>
      <c r="AI6" s="1"/>
      <c r="AJ6" s="1"/>
      <c r="AK6" s="2">
        <f t="shared" si="0"/>
        <v>308552.4766952552</v>
      </c>
      <c r="AL6" s="2">
        <f t="shared" si="1"/>
        <v>1811461.5233047449</v>
      </c>
      <c r="AM6" s="2">
        <f>AA72</f>
        <v>2120014</v>
      </c>
    </row>
    <row r="7" spans="1:48" x14ac:dyDescent="0.2">
      <c r="A7" t="s">
        <v>16</v>
      </c>
      <c r="B7" t="s">
        <v>17</v>
      </c>
      <c r="C7">
        <v>10</v>
      </c>
      <c r="D7" t="s">
        <v>27</v>
      </c>
      <c r="E7">
        <v>41</v>
      </c>
      <c r="F7" t="s">
        <v>24</v>
      </c>
      <c r="G7">
        <v>5910</v>
      </c>
      <c r="H7" t="s">
        <v>20</v>
      </c>
      <c r="I7">
        <v>239</v>
      </c>
      <c r="J7" t="s">
        <v>28</v>
      </c>
      <c r="K7">
        <v>2016</v>
      </c>
      <c r="L7">
        <v>2016</v>
      </c>
      <c r="M7" t="s">
        <v>22</v>
      </c>
      <c r="N7">
        <v>15</v>
      </c>
      <c r="P7" t="s">
        <v>23</v>
      </c>
      <c r="S7" t="s">
        <v>57</v>
      </c>
      <c r="T7">
        <f>SUM(N131)</f>
        <v>459</v>
      </c>
      <c r="V7" t="s">
        <v>29</v>
      </c>
      <c r="W7">
        <v>152599</v>
      </c>
      <c r="X7" t="s">
        <v>29</v>
      </c>
      <c r="Y7">
        <v>30648</v>
      </c>
      <c r="Z7" t="s">
        <v>29</v>
      </c>
      <c r="AA7">
        <v>49791</v>
      </c>
      <c r="AC7" t="s">
        <v>71</v>
      </c>
      <c r="AD7" s="1">
        <f>T27</f>
        <v>37638345</v>
      </c>
      <c r="AE7" s="1">
        <f>W92-T27</f>
        <v>79570035</v>
      </c>
      <c r="AF7" s="1"/>
      <c r="AG7" s="1"/>
      <c r="AH7" s="1"/>
      <c r="AI7" s="1"/>
      <c r="AJ7" s="1"/>
      <c r="AK7" s="2">
        <f t="shared" si="0"/>
        <v>10751989.335390097</v>
      </c>
      <c r="AL7" s="2">
        <f t="shared" si="1"/>
        <v>22730440.664609902</v>
      </c>
      <c r="AM7" s="2">
        <f>AA92</f>
        <v>33482430</v>
      </c>
    </row>
    <row r="8" spans="1:48" x14ac:dyDescent="0.2">
      <c r="A8" t="s">
        <v>16</v>
      </c>
      <c r="B8" t="s">
        <v>17</v>
      </c>
      <c r="C8">
        <v>10</v>
      </c>
      <c r="D8" t="s">
        <v>27</v>
      </c>
      <c r="E8">
        <v>214</v>
      </c>
      <c r="F8" t="s">
        <v>26</v>
      </c>
      <c r="G8">
        <v>5910</v>
      </c>
      <c r="H8" t="s">
        <v>20</v>
      </c>
      <c r="I8">
        <v>236</v>
      </c>
      <c r="J8" t="s">
        <v>25</v>
      </c>
      <c r="K8">
        <v>2016</v>
      </c>
      <c r="L8">
        <v>2016</v>
      </c>
      <c r="M8" t="s">
        <v>22</v>
      </c>
      <c r="N8">
        <v>2459</v>
      </c>
      <c r="P8" t="s">
        <v>23</v>
      </c>
      <c r="S8" t="s">
        <v>33</v>
      </c>
      <c r="T8">
        <f>SUM(N18:N24)</f>
        <v>1861106</v>
      </c>
      <c r="V8" t="s">
        <v>87</v>
      </c>
      <c r="W8">
        <v>49</v>
      </c>
      <c r="X8" t="s">
        <v>87</v>
      </c>
      <c r="Y8">
        <v>6067</v>
      </c>
      <c r="Z8" t="s">
        <v>87</v>
      </c>
      <c r="AA8">
        <v>81</v>
      </c>
      <c r="AC8" t="s">
        <v>72</v>
      </c>
      <c r="AD8" s="1">
        <f>T28</f>
        <v>387435</v>
      </c>
      <c r="AE8" s="1">
        <f>W93-T28</f>
        <v>1820565</v>
      </c>
      <c r="AF8" s="1"/>
      <c r="AG8" s="1"/>
      <c r="AH8" s="1"/>
      <c r="AI8" s="1"/>
      <c r="AJ8" s="1"/>
      <c r="AK8" s="2">
        <f t="shared" si="0"/>
        <v>200034.375</v>
      </c>
      <c r="AL8" s="2">
        <f t="shared" si="1"/>
        <v>939965.625</v>
      </c>
      <c r="AM8" s="2">
        <f>AA93</f>
        <v>1140000</v>
      </c>
    </row>
    <row r="9" spans="1:48" x14ac:dyDescent="0.2">
      <c r="A9" t="s">
        <v>16</v>
      </c>
      <c r="B9" t="s">
        <v>17</v>
      </c>
      <c r="C9">
        <v>11</v>
      </c>
      <c r="D9" t="s">
        <v>29</v>
      </c>
      <c r="E9">
        <v>214</v>
      </c>
      <c r="F9" t="s">
        <v>26</v>
      </c>
      <c r="G9">
        <v>5910</v>
      </c>
      <c r="H9" t="s">
        <v>20</v>
      </c>
      <c r="I9">
        <v>236</v>
      </c>
      <c r="J9" t="s">
        <v>25</v>
      </c>
      <c r="K9">
        <v>2016</v>
      </c>
      <c r="L9">
        <v>2016</v>
      </c>
      <c r="M9" t="s">
        <v>22</v>
      </c>
      <c r="N9">
        <v>1</v>
      </c>
      <c r="P9" t="s">
        <v>23</v>
      </c>
      <c r="S9" t="s">
        <v>37</v>
      </c>
      <c r="T9">
        <f>SUM(N52:N53)</f>
        <v>49</v>
      </c>
      <c r="V9" t="s">
        <v>88</v>
      </c>
      <c r="W9">
        <v>92181</v>
      </c>
      <c r="X9" t="s">
        <v>88</v>
      </c>
      <c r="Y9">
        <v>18319</v>
      </c>
      <c r="Z9" t="s">
        <v>88</v>
      </c>
      <c r="AA9">
        <v>50319</v>
      </c>
      <c r="AC9" t="s">
        <v>163</v>
      </c>
      <c r="AD9" s="1">
        <f>SUM(T4:T5,T7,T9:T19,T21:T26)</f>
        <v>151253</v>
      </c>
      <c r="AE9" s="1">
        <f>SUM(W3:W4,W6:W14,W16:W20,W25:W71,W73:W91,W94:W97)-AD9</f>
        <v>39290103</v>
      </c>
      <c r="AF9" s="1"/>
      <c r="AG9" s="1"/>
      <c r="AH9" s="1"/>
      <c r="AI9" s="1"/>
      <c r="AJ9" s="1"/>
      <c r="AK9" s="2">
        <f t="shared" si="0"/>
        <v>89283.712309916533</v>
      </c>
      <c r="AL9" s="2">
        <f t="shared" si="1"/>
        <v>23192705.287690084</v>
      </c>
      <c r="AM9" s="2">
        <f>SUM(AA3:AA4,AA6:AA14,AA16:AA20,AA25:AA71,AA73:AA91,AA94:AA97)</f>
        <v>23281989</v>
      </c>
    </row>
    <row r="10" spans="1:48" x14ac:dyDescent="0.2">
      <c r="A10" t="s">
        <v>16</v>
      </c>
      <c r="B10" t="s">
        <v>17</v>
      </c>
      <c r="C10">
        <v>255</v>
      </c>
      <c r="D10" t="s">
        <v>30</v>
      </c>
      <c r="E10">
        <v>214</v>
      </c>
      <c r="F10" t="s">
        <v>26</v>
      </c>
      <c r="G10">
        <v>5910</v>
      </c>
      <c r="H10" t="s">
        <v>20</v>
      </c>
      <c r="I10">
        <v>237</v>
      </c>
      <c r="J10" t="s">
        <v>21</v>
      </c>
      <c r="K10">
        <v>2016</v>
      </c>
      <c r="L10">
        <v>2016</v>
      </c>
      <c r="M10" t="s">
        <v>22</v>
      </c>
      <c r="N10">
        <v>66</v>
      </c>
      <c r="P10" t="s">
        <v>23</v>
      </c>
      <c r="S10" t="s">
        <v>42</v>
      </c>
      <c r="T10">
        <f>SUM(N65:N70)</f>
        <v>12882</v>
      </c>
      <c r="V10" t="s">
        <v>89</v>
      </c>
      <c r="W10">
        <v>7779</v>
      </c>
      <c r="X10" t="s">
        <v>89</v>
      </c>
      <c r="Y10">
        <v>27276</v>
      </c>
      <c r="Z10" t="s">
        <v>89</v>
      </c>
      <c r="AA10">
        <v>2852</v>
      </c>
      <c r="AC10" t="s">
        <v>100</v>
      </c>
      <c r="AD10" s="1">
        <v>0</v>
      </c>
      <c r="AE10" s="1">
        <f>W22</f>
        <v>11966328</v>
      </c>
      <c r="AF10" s="1"/>
      <c r="AG10" s="1"/>
      <c r="AH10" s="1"/>
      <c r="AI10" s="1"/>
      <c r="AJ10" s="1"/>
      <c r="AK10" s="2">
        <f t="shared" si="0"/>
        <v>0</v>
      </c>
      <c r="AL10" s="2">
        <f t="shared" si="1"/>
        <v>6640882</v>
      </c>
      <c r="AM10" s="2">
        <f>AA22</f>
        <v>6640882</v>
      </c>
    </row>
    <row r="11" spans="1:48" x14ac:dyDescent="0.2">
      <c r="A11" t="s">
        <v>16</v>
      </c>
      <c r="B11" t="s">
        <v>17</v>
      </c>
      <c r="C11">
        <v>21</v>
      </c>
      <c r="D11" t="s">
        <v>31</v>
      </c>
      <c r="E11">
        <v>96</v>
      </c>
      <c r="F11" t="s">
        <v>19</v>
      </c>
      <c r="G11">
        <v>5910</v>
      </c>
      <c r="H11" t="s">
        <v>20</v>
      </c>
      <c r="I11">
        <v>237</v>
      </c>
      <c r="J11" t="s">
        <v>21</v>
      </c>
      <c r="K11">
        <v>2016</v>
      </c>
      <c r="L11">
        <v>2016</v>
      </c>
      <c r="M11" t="s">
        <v>22</v>
      </c>
      <c r="N11">
        <v>2192</v>
      </c>
      <c r="P11" t="s">
        <v>23</v>
      </c>
      <c r="S11" t="s">
        <v>43</v>
      </c>
      <c r="T11">
        <f>SUM(N71:N74)</f>
        <v>761</v>
      </c>
      <c r="V11" t="s">
        <v>90</v>
      </c>
      <c r="W11">
        <v>156901</v>
      </c>
      <c r="X11" t="s">
        <v>90</v>
      </c>
      <c r="Y11">
        <v>10244</v>
      </c>
      <c r="Z11" t="s">
        <v>90</v>
      </c>
      <c r="AA11">
        <v>153162</v>
      </c>
    </row>
    <row r="12" spans="1:48" x14ac:dyDescent="0.2">
      <c r="A12" t="s">
        <v>16</v>
      </c>
      <c r="B12" t="s">
        <v>17</v>
      </c>
      <c r="C12">
        <v>21</v>
      </c>
      <c r="D12" t="s">
        <v>31</v>
      </c>
      <c r="E12">
        <v>41</v>
      </c>
      <c r="F12" t="s">
        <v>24</v>
      </c>
      <c r="G12">
        <v>5910</v>
      </c>
      <c r="H12" t="s">
        <v>20</v>
      </c>
      <c r="I12">
        <v>238</v>
      </c>
      <c r="J12" t="s">
        <v>32</v>
      </c>
      <c r="K12">
        <v>2016</v>
      </c>
      <c r="L12">
        <v>2016</v>
      </c>
      <c r="M12" t="s">
        <v>22</v>
      </c>
      <c r="N12">
        <v>8521</v>
      </c>
      <c r="P12" t="s">
        <v>23</v>
      </c>
      <c r="S12" t="s">
        <v>45</v>
      </c>
      <c r="T12">
        <f>SUM(N80:N96)</f>
        <v>8437</v>
      </c>
      <c r="V12" t="s">
        <v>91</v>
      </c>
      <c r="W12">
        <v>273</v>
      </c>
      <c r="X12" t="s">
        <v>91</v>
      </c>
      <c r="Y12">
        <v>11397</v>
      </c>
      <c r="Z12" t="s">
        <v>91</v>
      </c>
      <c r="AA12">
        <v>240</v>
      </c>
      <c r="AD12" s="1" t="s">
        <v>161</v>
      </c>
      <c r="AE12" s="1" t="s">
        <v>162</v>
      </c>
      <c r="AF12" s="1" t="s">
        <v>166</v>
      </c>
      <c r="AG12" s="1" t="s">
        <v>167</v>
      </c>
      <c r="AH12" s="1" t="s">
        <v>168</v>
      </c>
      <c r="AI12" s="1" t="s">
        <v>169</v>
      </c>
      <c r="AJ12" s="1" t="s">
        <v>170</v>
      </c>
      <c r="AK12" s="2" t="s">
        <v>164</v>
      </c>
      <c r="AL12" s="2" t="s">
        <v>165</v>
      </c>
      <c r="AM12" s="2" t="s">
        <v>75</v>
      </c>
      <c r="AN12" s="2" t="s">
        <v>171</v>
      </c>
      <c r="AO12" s="2" t="s">
        <v>172</v>
      </c>
      <c r="AP12" s="2" t="s">
        <v>173</v>
      </c>
      <c r="AQ12" s="2" t="s">
        <v>174</v>
      </c>
      <c r="AR12" s="2" t="s">
        <v>175</v>
      </c>
      <c r="AS12" s="7" t="s">
        <v>176</v>
      </c>
      <c r="AT12" s="7" t="s">
        <v>177</v>
      </c>
      <c r="AU12" s="7" t="s">
        <v>178</v>
      </c>
      <c r="AV12" s="7" t="s">
        <v>179</v>
      </c>
    </row>
    <row r="13" spans="1:48" x14ac:dyDescent="0.2">
      <c r="A13" t="s">
        <v>16</v>
      </c>
      <c r="B13" t="s">
        <v>17</v>
      </c>
      <c r="C13">
        <v>21</v>
      </c>
      <c r="D13" t="s">
        <v>31</v>
      </c>
      <c r="E13">
        <v>41</v>
      </c>
      <c r="F13" t="s">
        <v>24</v>
      </c>
      <c r="G13">
        <v>5910</v>
      </c>
      <c r="H13" t="s">
        <v>20</v>
      </c>
      <c r="I13">
        <v>237</v>
      </c>
      <c r="J13" t="s">
        <v>21</v>
      </c>
      <c r="K13">
        <v>2016</v>
      </c>
      <c r="L13">
        <v>2016</v>
      </c>
      <c r="M13" t="s">
        <v>22</v>
      </c>
      <c r="N13">
        <v>247377</v>
      </c>
      <c r="P13" t="s">
        <v>23</v>
      </c>
      <c r="S13" t="s">
        <v>47</v>
      </c>
      <c r="T13">
        <f>SUM(N97)</f>
        <v>578</v>
      </c>
      <c r="V13" t="s">
        <v>92</v>
      </c>
      <c r="W13">
        <v>3204639</v>
      </c>
      <c r="X13" t="s">
        <v>92</v>
      </c>
      <c r="Y13">
        <v>23980</v>
      </c>
      <c r="Z13" t="s">
        <v>92</v>
      </c>
      <c r="AA13">
        <v>1336399</v>
      </c>
      <c r="AC13" t="s">
        <v>18</v>
      </c>
      <c r="AD13" s="1">
        <f>AD3</f>
        <v>7805660</v>
      </c>
      <c r="AE13" s="1">
        <f t="shared" ref="AE13:AM13" si="2">AE3</f>
        <v>50993598</v>
      </c>
      <c r="AF13" s="1"/>
      <c r="AG13" s="1"/>
      <c r="AH13" s="1"/>
      <c r="AI13" s="1"/>
      <c r="AJ13" s="1"/>
      <c r="AK13" s="2">
        <f t="shared" ref="AK13:AK20" si="3">AD13/(AE13+AD3)*AM13</f>
        <v>2589261.4275452252</v>
      </c>
      <c r="AL13" s="2">
        <f>AM13-AK13</f>
        <v>16915386.572454773</v>
      </c>
      <c r="AM13" s="2">
        <f t="shared" si="2"/>
        <v>19504648</v>
      </c>
      <c r="AN13" s="5">
        <f>AF13*$AM13/($AE13+$AD13)</f>
        <v>0</v>
      </c>
      <c r="AO13" s="5">
        <f t="shared" ref="AO13:AR20" si="4">AG13*$AM13/($AE13+$AD13)</f>
        <v>0</v>
      </c>
      <c r="AP13" s="5">
        <f t="shared" si="4"/>
        <v>0</v>
      </c>
      <c r="AQ13" s="5">
        <f t="shared" si="4"/>
        <v>0</v>
      </c>
      <c r="AR13" s="5">
        <f t="shared" si="4"/>
        <v>0</v>
      </c>
      <c r="AS13" s="8">
        <f>AN13</f>
        <v>0</v>
      </c>
      <c r="AT13" s="8">
        <f>SUM(AN13:AR13)</f>
        <v>0</v>
      </c>
      <c r="AU13" s="9">
        <f>AS13*100/(SUM(AM13))</f>
        <v>0</v>
      </c>
      <c r="AV13" s="9">
        <f>AT13*100/(SUM(AM13))</f>
        <v>0</v>
      </c>
    </row>
    <row r="14" spans="1:48" x14ac:dyDescent="0.2">
      <c r="A14" t="s">
        <v>16</v>
      </c>
      <c r="B14" t="s">
        <v>17</v>
      </c>
      <c r="C14">
        <v>21</v>
      </c>
      <c r="D14" t="s">
        <v>31</v>
      </c>
      <c r="E14">
        <v>41</v>
      </c>
      <c r="F14" t="s">
        <v>24</v>
      </c>
      <c r="G14">
        <v>5910</v>
      </c>
      <c r="H14" t="s">
        <v>20</v>
      </c>
      <c r="I14">
        <v>239</v>
      </c>
      <c r="J14" t="s">
        <v>28</v>
      </c>
      <c r="K14">
        <v>2016</v>
      </c>
      <c r="L14">
        <v>2016</v>
      </c>
      <c r="M14" t="s">
        <v>22</v>
      </c>
      <c r="N14">
        <v>0</v>
      </c>
      <c r="P14" t="s">
        <v>23</v>
      </c>
      <c r="S14" t="s">
        <v>48</v>
      </c>
      <c r="T14">
        <f>SUM(N98:N106)</f>
        <v>9428</v>
      </c>
      <c r="V14" t="s">
        <v>93</v>
      </c>
      <c r="W14">
        <v>18662</v>
      </c>
      <c r="X14" t="s">
        <v>93</v>
      </c>
      <c r="Y14">
        <v>26576</v>
      </c>
      <c r="Z14" t="s">
        <v>93</v>
      </c>
      <c r="AA14">
        <v>7022</v>
      </c>
      <c r="AC14" t="s">
        <v>31</v>
      </c>
      <c r="AD14" s="1">
        <f t="shared" ref="AD14:AD16" si="5">AD4</f>
        <v>39720673</v>
      </c>
      <c r="AE14" s="1">
        <f t="shared" ref="AE14:AM14" si="6">AE4</f>
        <v>56576041</v>
      </c>
      <c r="AF14" s="1">
        <f>0.6*$AD$7</f>
        <v>22583007</v>
      </c>
      <c r="AG14" s="1">
        <f>0.1*$AD$7</f>
        <v>3763834.5</v>
      </c>
      <c r="AH14" s="1">
        <f>0.1*$AD$7</f>
        <v>3763834.5</v>
      </c>
      <c r="AI14" s="1">
        <f>0.1*$AD$7</f>
        <v>3763834.5</v>
      </c>
      <c r="AJ14" s="1">
        <f>0.1*$AD$7</f>
        <v>3763834.5</v>
      </c>
      <c r="AK14" s="2">
        <f t="shared" si="3"/>
        <v>13675299.889318829</v>
      </c>
      <c r="AL14" s="2">
        <f t="shared" ref="AL14:AL20" si="7">AM14-AK14</f>
        <v>19478379.110681169</v>
      </c>
      <c r="AM14" s="2">
        <f t="shared" si="6"/>
        <v>33153679</v>
      </c>
      <c r="AN14" s="5">
        <f>AF14*$AM14/($AE14+$AD14)</f>
        <v>7775029.2178480048</v>
      </c>
      <c r="AO14" s="5">
        <f t="shared" si="4"/>
        <v>1295838.2029746675</v>
      </c>
      <c r="AP14" s="5">
        <f t="shared" si="4"/>
        <v>1295838.2029746675</v>
      </c>
      <c r="AQ14" s="5">
        <f t="shared" si="4"/>
        <v>1295838.2029746675</v>
      </c>
      <c r="AR14" s="5">
        <f t="shared" si="4"/>
        <v>1295838.2029746675</v>
      </c>
      <c r="AS14" s="8">
        <f t="shared" ref="AS14:AS20" si="8">AN14</f>
        <v>7775029.2178480048</v>
      </c>
      <c r="AT14" s="8">
        <f>SUM(AN14:AR14)</f>
        <v>12958382.029746676</v>
      </c>
      <c r="AU14" s="9">
        <f t="shared" ref="AU14:AU20" si="9">AS14*100/(SUM(AM14))</f>
        <v>23.451482466992594</v>
      </c>
      <c r="AV14" s="9">
        <f t="shared" ref="AV14:AV20" si="10">AT14*100/(SUM(AM14))</f>
        <v>39.085804111654319</v>
      </c>
    </row>
    <row r="15" spans="1:48" x14ac:dyDescent="0.2">
      <c r="A15" t="s">
        <v>16</v>
      </c>
      <c r="B15" t="s">
        <v>17</v>
      </c>
      <c r="C15">
        <v>21</v>
      </c>
      <c r="D15" t="s">
        <v>31</v>
      </c>
      <c r="E15">
        <v>41</v>
      </c>
      <c r="F15" t="s">
        <v>24</v>
      </c>
      <c r="G15">
        <v>5910</v>
      </c>
      <c r="H15" t="s">
        <v>20</v>
      </c>
      <c r="I15">
        <v>236</v>
      </c>
      <c r="J15" t="s">
        <v>25</v>
      </c>
      <c r="K15">
        <v>2016</v>
      </c>
      <c r="L15">
        <v>2016</v>
      </c>
      <c r="M15" t="s">
        <v>22</v>
      </c>
      <c r="N15">
        <v>38563909</v>
      </c>
      <c r="P15" t="s">
        <v>23</v>
      </c>
      <c r="S15" t="s">
        <v>49</v>
      </c>
      <c r="T15">
        <f>SUM(N107)</f>
        <v>18</v>
      </c>
      <c r="V15" t="s">
        <v>31</v>
      </c>
      <c r="W15">
        <v>96296714</v>
      </c>
      <c r="X15" t="s">
        <v>31</v>
      </c>
      <c r="Y15">
        <v>29046</v>
      </c>
      <c r="Z15" t="s">
        <v>31</v>
      </c>
      <c r="AA15">
        <v>33153679</v>
      </c>
      <c r="AC15" t="s">
        <v>33</v>
      </c>
      <c r="AD15" s="1">
        <f t="shared" si="5"/>
        <v>1861106</v>
      </c>
      <c r="AE15" s="1">
        <f t="shared" ref="AE15:AM15" si="11">AE5</f>
        <v>3965994</v>
      </c>
      <c r="AF15" s="1"/>
      <c r="AG15" s="1"/>
      <c r="AH15" s="1"/>
      <c r="AI15" s="1"/>
      <c r="AJ15" s="1"/>
      <c r="AK15" s="2">
        <f t="shared" si="3"/>
        <v>699619.4836196393</v>
      </c>
      <c r="AL15" s="2">
        <f t="shared" si="7"/>
        <v>1490880.5163803608</v>
      </c>
      <c r="AM15" s="2">
        <f t="shared" si="11"/>
        <v>2190500</v>
      </c>
      <c r="AN15" s="5">
        <f t="shared" ref="AN15:AN20" si="12">AF15*$AM15/($AE15+$AD15)</f>
        <v>0</v>
      </c>
      <c r="AO15" s="5">
        <f t="shared" si="4"/>
        <v>0</v>
      </c>
      <c r="AP15" s="5">
        <f t="shared" si="4"/>
        <v>0</v>
      </c>
      <c r="AQ15" s="5">
        <f t="shared" si="4"/>
        <v>0</v>
      </c>
      <c r="AR15" s="5">
        <f t="shared" si="4"/>
        <v>0</v>
      </c>
      <c r="AS15" s="8">
        <f t="shared" si="8"/>
        <v>0</v>
      </c>
      <c r="AT15" s="8">
        <f t="shared" ref="AT15:AT20" si="13">SUM(AN15:AR15)</f>
        <v>0</v>
      </c>
      <c r="AU15" s="9">
        <f t="shared" si="9"/>
        <v>0</v>
      </c>
      <c r="AV15" s="9">
        <f t="shared" si="10"/>
        <v>0</v>
      </c>
    </row>
    <row r="16" spans="1:48" x14ac:dyDescent="0.2">
      <c r="A16" t="s">
        <v>16</v>
      </c>
      <c r="B16" t="s">
        <v>17</v>
      </c>
      <c r="C16">
        <v>21</v>
      </c>
      <c r="D16" t="s">
        <v>31</v>
      </c>
      <c r="E16">
        <v>214</v>
      </c>
      <c r="F16" t="s">
        <v>26</v>
      </c>
      <c r="G16">
        <v>5910</v>
      </c>
      <c r="H16" t="s">
        <v>20</v>
      </c>
      <c r="I16">
        <v>238</v>
      </c>
      <c r="J16" t="s">
        <v>32</v>
      </c>
      <c r="K16">
        <v>2016</v>
      </c>
      <c r="L16">
        <v>2016</v>
      </c>
      <c r="M16" t="s">
        <v>22</v>
      </c>
      <c r="N16">
        <v>5137</v>
      </c>
      <c r="P16" t="s">
        <v>23</v>
      </c>
      <c r="S16" t="s">
        <v>51</v>
      </c>
      <c r="T16">
        <f>SUM(N110:N111)</f>
        <v>0</v>
      </c>
      <c r="V16" t="s">
        <v>94</v>
      </c>
      <c r="W16">
        <v>18301</v>
      </c>
      <c r="X16" t="s">
        <v>94</v>
      </c>
      <c r="Y16">
        <v>12923</v>
      </c>
      <c r="Z16" t="s">
        <v>94</v>
      </c>
      <c r="AA16">
        <v>14162</v>
      </c>
      <c r="AC16" t="s">
        <v>56</v>
      </c>
      <c r="AD16" s="1">
        <f t="shared" si="5"/>
        <v>456302</v>
      </c>
      <c r="AE16" s="1">
        <f t="shared" ref="AE16:AM16" si="14">AE6</f>
        <v>2678875</v>
      </c>
      <c r="AF16" s="1"/>
      <c r="AG16" s="1"/>
      <c r="AH16" s="1"/>
      <c r="AI16" s="1"/>
      <c r="AJ16" s="1"/>
      <c r="AK16" s="2">
        <f t="shared" si="3"/>
        <v>308552.4766952552</v>
      </c>
      <c r="AL16" s="2">
        <f t="shared" si="7"/>
        <v>1811461.5233047449</v>
      </c>
      <c r="AM16" s="2">
        <f t="shared" si="14"/>
        <v>2120014</v>
      </c>
      <c r="AN16" s="5">
        <f t="shared" si="12"/>
        <v>0</v>
      </c>
      <c r="AO16" s="5">
        <f t="shared" si="4"/>
        <v>0</v>
      </c>
      <c r="AP16" s="5">
        <f t="shared" si="4"/>
        <v>0</v>
      </c>
      <c r="AQ16" s="5">
        <f t="shared" si="4"/>
        <v>0</v>
      </c>
      <c r="AR16" s="5">
        <f t="shared" si="4"/>
        <v>0</v>
      </c>
      <c r="AS16" s="8">
        <f t="shared" si="8"/>
        <v>0</v>
      </c>
      <c r="AT16" s="8">
        <f t="shared" si="13"/>
        <v>0</v>
      </c>
      <c r="AU16" s="9">
        <f t="shared" si="9"/>
        <v>0</v>
      </c>
      <c r="AV16" s="9">
        <f t="shared" si="10"/>
        <v>0</v>
      </c>
    </row>
    <row r="17" spans="1:48" x14ac:dyDescent="0.2">
      <c r="A17" t="s">
        <v>16</v>
      </c>
      <c r="B17" t="s">
        <v>17</v>
      </c>
      <c r="C17">
        <v>21</v>
      </c>
      <c r="D17" t="s">
        <v>31</v>
      </c>
      <c r="E17">
        <v>214</v>
      </c>
      <c r="F17" t="s">
        <v>26</v>
      </c>
      <c r="G17">
        <v>5910</v>
      </c>
      <c r="H17" t="s">
        <v>20</v>
      </c>
      <c r="I17">
        <v>236</v>
      </c>
      <c r="J17" t="s">
        <v>25</v>
      </c>
      <c r="K17">
        <v>2016</v>
      </c>
      <c r="L17">
        <v>2016</v>
      </c>
      <c r="M17" t="s">
        <v>22</v>
      </c>
      <c r="N17">
        <v>893537</v>
      </c>
      <c r="P17" t="s">
        <v>23</v>
      </c>
      <c r="S17" t="s">
        <v>52</v>
      </c>
      <c r="T17">
        <f>SUM(N112:N114)</f>
        <v>12</v>
      </c>
      <c r="V17" t="s">
        <v>95</v>
      </c>
      <c r="W17">
        <v>20000</v>
      </c>
      <c r="X17" t="s">
        <v>95</v>
      </c>
      <c r="Y17">
        <v>12500</v>
      </c>
      <c r="Z17" t="s">
        <v>95</v>
      </c>
      <c r="AA17">
        <v>16000</v>
      </c>
      <c r="AC17" t="s">
        <v>71</v>
      </c>
      <c r="AD17" s="1">
        <v>0</v>
      </c>
      <c r="AE17" s="1">
        <f>AE7+AD7-SUM(AF17:AJ17)</f>
        <v>102153042</v>
      </c>
      <c r="AF17" s="1">
        <v>0</v>
      </c>
      <c r="AG17" s="1">
        <f>0.1*$AD$7</f>
        <v>3763834.5</v>
      </c>
      <c r="AH17" s="1">
        <f t="shared" ref="AH17:AJ17" si="15">0.1*$AD$7</f>
        <v>3763834.5</v>
      </c>
      <c r="AI17" s="1">
        <f t="shared" si="15"/>
        <v>3763834.5</v>
      </c>
      <c r="AJ17" s="1">
        <f t="shared" si="15"/>
        <v>3763834.5</v>
      </c>
      <c r="AK17" s="2">
        <f t="shared" si="3"/>
        <v>0</v>
      </c>
      <c r="AL17" s="5">
        <f>AM17-SUM(AN17:AR17)</f>
        <v>28547782.036101479</v>
      </c>
      <c r="AM17" s="2">
        <f t="shared" ref="AM17" si="16">AM7</f>
        <v>33482430</v>
      </c>
      <c r="AN17" s="5">
        <f t="shared" si="12"/>
        <v>0</v>
      </c>
      <c r="AO17" s="5">
        <f t="shared" si="4"/>
        <v>1233661.99097463</v>
      </c>
      <c r="AP17" s="5">
        <f t="shared" si="4"/>
        <v>1233661.99097463</v>
      </c>
      <c r="AQ17" s="5">
        <f t="shared" si="4"/>
        <v>1233661.99097463</v>
      </c>
      <c r="AR17" s="5">
        <f t="shared" si="4"/>
        <v>1233661.99097463</v>
      </c>
      <c r="AS17" s="8"/>
      <c r="AT17" s="8"/>
      <c r="AU17" s="9">
        <f t="shared" si="9"/>
        <v>0</v>
      </c>
      <c r="AV17" s="9">
        <f t="shared" si="10"/>
        <v>0</v>
      </c>
    </row>
    <row r="18" spans="1:48" x14ac:dyDescent="0.2">
      <c r="A18" t="s">
        <v>16</v>
      </c>
      <c r="B18" t="s">
        <v>17</v>
      </c>
      <c r="C18">
        <v>33</v>
      </c>
      <c r="D18" t="s">
        <v>33</v>
      </c>
      <c r="E18">
        <v>96</v>
      </c>
      <c r="F18" t="s">
        <v>19</v>
      </c>
      <c r="G18">
        <v>5910</v>
      </c>
      <c r="H18" t="s">
        <v>20</v>
      </c>
      <c r="I18">
        <v>236</v>
      </c>
      <c r="J18" t="s">
        <v>25</v>
      </c>
      <c r="K18">
        <v>2016</v>
      </c>
      <c r="L18">
        <v>2016</v>
      </c>
      <c r="M18" t="s">
        <v>22</v>
      </c>
      <c r="N18">
        <v>27974</v>
      </c>
      <c r="P18" t="s">
        <v>23</v>
      </c>
      <c r="S18" t="s">
        <v>53</v>
      </c>
      <c r="T18">
        <f>SUM(N115:N116)</f>
        <v>23</v>
      </c>
      <c r="V18" t="s">
        <v>96</v>
      </c>
      <c r="W18">
        <v>2315</v>
      </c>
      <c r="X18" t="s">
        <v>96</v>
      </c>
      <c r="Y18">
        <v>8206</v>
      </c>
      <c r="Z18" t="s">
        <v>96</v>
      </c>
      <c r="AA18">
        <v>2821</v>
      </c>
      <c r="AC18" t="s">
        <v>72</v>
      </c>
      <c r="AD18" s="1">
        <f>AD8</f>
        <v>387435</v>
      </c>
      <c r="AE18" s="1">
        <f t="shared" ref="AE18:AM18" si="17">AE8</f>
        <v>1820565</v>
      </c>
      <c r="AF18" s="1"/>
      <c r="AG18" s="1"/>
      <c r="AH18" s="1"/>
      <c r="AI18" s="1"/>
      <c r="AJ18" s="1"/>
      <c r="AK18" s="2">
        <f t="shared" si="3"/>
        <v>200034.375</v>
      </c>
      <c r="AL18" s="2">
        <f t="shared" si="7"/>
        <v>939965.625</v>
      </c>
      <c r="AM18" s="2">
        <f t="shared" si="17"/>
        <v>1140000</v>
      </c>
      <c r="AN18" s="5">
        <f t="shared" si="12"/>
        <v>0</v>
      </c>
      <c r="AO18" s="5">
        <f t="shared" si="4"/>
        <v>0</v>
      </c>
      <c r="AP18" s="5">
        <f t="shared" si="4"/>
        <v>0</v>
      </c>
      <c r="AQ18" s="5">
        <f t="shared" si="4"/>
        <v>0</v>
      </c>
      <c r="AR18" s="5">
        <f t="shared" si="4"/>
        <v>0</v>
      </c>
      <c r="AS18" s="8">
        <f t="shared" si="8"/>
        <v>0</v>
      </c>
      <c r="AT18" s="8">
        <f t="shared" si="13"/>
        <v>0</v>
      </c>
      <c r="AU18" s="9">
        <f t="shared" si="9"/>
        <v>0</v>
      </c>
      <c r="AV18" s="9">
        <f t="shared" si="10"/>
        <v>0</v>
      </c>
    </row>
    <row r="19" spans="1:48" x14ac:dyDescent="0.2">
      <c r="A19" t="s">
        <v>16</v>
      </c>
      <c r="B19" t="s">
        <v>17</v>
      </c>
      <c r="C19">
        <v>33</v>
      </c>
      <c r="D19" t="s">
        <v>33</v>
      </c>
      <c r="E19">
        <v>41</v>
      </c>
      <c r="F19" t="s">
        <v>24</v>
      </c>
      <c r="G19">
        <v>5910</v>
      </c>
      <c r="H19" t="s">
        <v>20</v>
      </c>
      <c r="I19">
        <v>237</v>
      </c>
      <c r="J19" t="s">
        <v>21</v>
      </c>
      <c r="K19">
        <v>2016</v>
      </c>
      <c r="L19">
        <v>2016</v>
      </c>
      <c r="M19" t="s">
        <v>22</v>
      </c>
      <c r="N19">
        <v>36</v>
      </c>
      <c r="P19" t="s">
        <v>23</v>
      </c>
      <c r="S19" t="s">
        <v>55</v>
      </c>
      <c r="T19">
        <f>SUM(N118:N126)</f>
        <v>4343</v>
      </c>
      <c r="V19" t="s">
        <v>97</v>
      </c>
      <c r="W19">
        <v>162000</v>
      </c>
      <c r="X19" t="s">
        <v>97</v>
      </c>
      <c r="Y19">
        <v>15882</v>
      </c>
      <c r="Z19" t="s">
        <v>97</v>
      </c>
      <c r="AA19">
        <v>102000</v>
      </c>
      <c r="AC19" t="s">
        <v>163</v>
      </c>
      <c r="AD19" s="1">
        <f t="shared" ref="AD19" si="18">AD9</f>
        <v>151253</v>
      </c>
      <c r="AE19" s="1">
        <f t="shared" ref="AE19:AM19" si="19">AE9</f>
        <v>39290103</v>
      </c>
      <c r="AF19" s="1"/>
      <c r="AG19" s="1"/>
      <c r="AH19" s="1"/>
      <c r="AI19" s="1"/>
      <c r="AJ19" s="1"/>
      <c r="AK19" s="2">
        <f t="shared" si="3"/>
        <v>89283.712309916533</v>
      </c>
      <c r="AL19" s="2">
        <f t="shared" si="7"/>
        <v>23192705.287690084</v>
      </c>
      <c r="AM19" s="2">
        <f t="shared" si="19"/>
        <v>23281989</v>
      </c>
      <c r="AN19" s="5">
        <f t="shared" si="12"/>
        <v>0</v>
      </c>
      <c r="AO19" s="5">
        <f t="shared" si="4"/>
        <v>0</v>
      </c>
      <c r="AP19" s="5">
        <f t="shared" si="4"/>
        <v>0</v>
      </c>
      <c r="AQ19" s="5">
        <f t="shared" si="4"/>
        <v>0</v>
      </c>
      <c r="AR19" s="5">
        <f t="shared" si="4"/>
        <v>0</v>
      </c>
      <c r="AS19" s="8">
        <f t="shared" si="8"/>
        <v>0</v>
      </c>
      <c r="AT19" s="8">
        <f t="shared" si="13"/>
        <v>0</v>
      </c>
      <c r="AU19" s="9">
        <f t="shared" si="9"/>
        <v>0</v>
      </c>
      <c r="AV19" s="9">
        <f t="shared" si="10"/>
        <v>0</v>
      </c>
    </row>
    <row r="20" spans="1:48" x14ac:dyDescent="0.2">
      <c r="A20" t="s">
        <v>16</v>
      </c>
      <c r="B20" t="s">
        <v>17</v>
      </c>
      <c r="C20">
        <v>33</v>
      </c>
      <c r="D20" t="s">
        <v>33</v>
      </c>
      <c r="E20">
        <v>41</v>
      </c>
      <c r="F20" t="s">
        <v>24</v>
      </c>
      <c r="G20">
        <v>5910</v>
      </c>
      <c r="H20" t="s">
        <v>20</v>
      </c>
      <c r="I20">
        <v>239</v>
      </c>
      <c r="J20" t="s">
        <v>28</v>
      </c>
      <c r="K20">
        <v>2016</v>
      </c>
      <c r="L20">
        <v>2016</v>
      </c>
      <c r="M20" t="s">
        <v>22</v>
      </c>
      <c r="N20">
        <v>2</v>
      </c>
      <c r="P20" t="s">
        <v>23</v>
      </c>
      <c r="S20" t="s">
        <v>56</v>
      </c>
      <c r="T20">
        <f>SUM(N127:N130)</f>
        <v>456302</v>
      </c>
      <c r="V20" t="s">
        <v>98</v>
      </c>
      <c r="W20">
        <v>24558</v>
      </c>
      <c r="X20" t="s">
        <v>98</v>
      </c>
      <c r="Y20">
        <v>13750</v>
      </c>
      <c r="Z20" t="s">
        <v>98</v>
      </c>
      <c r="AA20">
        <v>17861</v>
      </c>
      <c r="AC20" t="s">
        <v>100</v>
      </c>
      <c r="AD20" s="1">
        <f>AD10</f>
        <v>0</v>
      </c>
      <c r="AE20" s="1">
        <f t="shared" ref="AE20:AM20" si="20">AE10</f>
        <v>11966328</v>
      </c>
      <c r="AF20" s="1"/>
      <c r="AG20" s="1"/>
      <c r="AH20" s="1"/>
      <c r="AI20" s="1"/>
      <c r="AJ20" s="1"/>
      <c r="AK20" s="2">
        <f t="shared" si="3"/>
        <v>0</v>
      </c>
      <c r="AL20" s="2">
        <f t="shared" si="7"/>
        <v>6640882</v>
      </c>
      <c r="AM20" s="2">
        <f t="shared" si="20"/>
        <v>6640882</v>
      </c>
      <c r="AN20" s="5">
        <f t="shared" si="12"/>
        <v>0</v>
      </c>
      <c r="AO20" s="5">
        <f t="shared" si="4"/>
        <v>0</v>
      </c>
      <c r="AP20" s="5">
        <f t="shared" si="4"/>
        <v>0</v>
      </c>
      <c r="AQ20" s="5">
        <f t="shared" si="4"/>
        <v>0</v>
      </c>
      <c r="AR20" s="5">
        <f t="shared" si="4"/>
        <v>0</v>
      </c>
      <c r="AS20" s="8">
        <f t="shared" si="8"/>
        <v>0</v>
      </c>
      <c r="AT20" s="8">
        <f t="shared" si="13"/>
        <v>0</v>
      </c>
      <c r="AU20" s="9">
        <f t="shared" si="9"/>
        <v>0</v>
      </c>
      <c r="AV20" s="9">
        <f t="shared" si="10"/>
        <v>0</v>
      </c>
    </row>
    <row r="21" spans="1:48" x14ac:dyDescent="0.2">
      <c r="A21" t="s">
        <v>16</v>
      </c>
      <c r="B21" t="s">
        <v>17</v>
      </c>
      <c r="C21">
        <v>33</v>
      </c>
      <c r="D21" t="s">
        <v>33</v>
      </c>
      <c r="E21">
        <v>41</v>
      </c>
      <c r="F21" t="s">
        <v>24</v>
      </c>
      <c r="G21">
        <v>5910</v>
      </c>
      <c r="H21" t="s">
        <v>20</v>
      </c>
      <c r="I21">
        <v>236</v>
      </c>
      <c r="J21" t="s">
        <v>25</v>
      </c>
      <c r="K21">
        <v>2016</v>
      </c>
      <c r="L21">
        <v>2016</v>
      </c>
      <c r="M21" t="s">
        <v>22</v>
      </c>
      <c r="N21">
        <v>1787791</v>
      </c>
      <c r="P21" t="s">
        <v>23</v>
      </c>
      <c r="S21" t="s">
        <v>58</v>
      </c>
      <c r="T21">
        <f>SUM(N132:N139)</f>
        <v>4755</v>
      </c>
      <c r="V21" t="s">
        <v>33</v>
      </c>
      <c r="W21">
        <v>5827100</v>
      </c>
      <c r="X21" t="s">
        <v>33</v>
      </c>
      <c r="Y21">
        <v>26602</v>
      </c>
      <c r="Z21" t="s">
        <v>33</v>
      </c>
      <c r="AA21">
        <v>2190500</v>
      </c>
    </row>
    <row r="22" spans="1:48" x14ac:dyDescent="0.2">
      <c r="A22" t="s">
        <v>16</v>
      </c>
      <c r="B22" t="s">
        <v>17</v>
      </c>
      <c r="C22">
        <v>33</v>
      </c>
      <c r="D22" t="s">
        <v>33</v>
      </c>
      <c r="E22">
        <v>214</v>
      </c>
      <c r="F22" t="s">
        <v>26</v>
      </c>
      <c r="G22">
        <v>5910</v>
      </c>
      <c r="H22" t="s">
        <v>20</v>
      </c>
      <c r="I22">
        <v>238</v>
      </c>
      <c r="J22" t="s">
        <v>32</v>
      </c>
      <c r="K22">
        <v>2016</v>
      </c>
      <c r="L22">
        <v>2016</v>
      </c>
      <c r="M22" t="s">
        <v>22</v>
      </c>
      <c r="N22">
        <v>5</v>
      </c>
      <c r="P22" t="s">
        <v>23</v>
      </c>
      <c r="S22" t="s">
        <v>59</v>
      </c>
      <c r="T22">
        <f>SUM(N140)</f>
        <v>40</v>
      </c>
      <c r="V22" t="s">
        <v>100</v>
      </c>
      <c r="W22">
        <v>11966328</v>
      </c>
      <c r="X22" t="s">
        <v>100</v>
      </c>
      <c r="Y22">
        <v>18019</v>
      </c>
      <c r="Z22" t="s">
        <v>100</v>
      </c>
      <c r="AA22">
        <v>6640882</v>
      </c>
      <c r="AD22" s="1" t="s">
        <v>161</v>
      </c>
      <c r="AE22" s="1" t="s">
        <v>162</v>
      </c>
      <c r="AF22" s="1" t="s">
        <v>166</v>
      </c>
      <c r="AG22" s="1" t="s">
        <v>167</v>
      </c>
      <c r="AH22" s="1" t="s">
        <v>168</v>
      </c>
      <c r="AI22" s="1" t="s">
        <v>169</v>
      </c>
      <c r="AJ22" s="1" t="s">
        <v>170</v>
      </c>
      <c r="AK22" s="2" t="s">
        <v>164</v>
      </c>
      <c r="AL22" s="2" t="s">
        <v>165</v>
      </c>
      <c r="AM22" s="2" t="s">
        <v>75</v>
      </c>
      <c r="AN22" s="2" t="s">
        <v>171</v>
      </c>
      <c r="AO22" s="2" t="s">
        <v>172</v>
      </c>
      <c r="AP22" s="2" t="s">
        <v>173</v>
      </c>
      <c r="AQ22" s="2" t="s">
        <v>174</v>
      </c>
      <c r="AR22" s="2" t="s">
        <v>175</v>
      </c>
      <c r="AS22" s="7" t="s">
        <v>176</v>
      </c>
      <c r="AT22" s="7" t="s">
        <v>177</v>
      </c>
      <c r="AU22" s="7" t="s">
        <v>178</v>
      </c>
      <c r="AV22" s="7" t="s">
        <v>179</v>
      </c>
    </row>
    <row r="23" spans="1:48" x14ac:dyDescent="0.2">
      <c r="A23" t="s">
        <v>16</v>
      </c>
      <c r="B23" t="s">
        <v>17</v>
      </c>
      <c r="C23">
        <v>33</v>
      </c>
      <c r="D23" t="s">
        <v>33</v>
      </c>
      <c r="E23">
        <v>214</v>
      </c>
      <c r="F23" t="s">
        <v>26</v>
      </c>
      <c r="G23">
        <v>5910</v>
      </c>
      <c r="H23" t="s">
        <v>20</v>
      </c>
      <c r="I23">
        <v>237</v>
      </c>
      <c r="J23" t="s">
        <v>21</v>
      </c>
      <c r="K23">
        <v>2016</v>
      </c>
      <c r="L23">
        <v>2016</v>
      </c>
      <c r="M23" t="s">
        <v>22</v>
      </c>
      <c r="N23">
        <v>58</v>
      </c>
      <c r="P23" t="s">
        <v>23</v>
      </c>
      <c r="S23" t="s">
        <v>62</v>
      </c>
      <c r="T23">
        <f>SUM(N147:N156)</f>
        <v>6843</v>
      </c>
      <c r="V23" t="s">
        <v>24</v>
      </c>
      <c r="W23">
        <v>11963244</v>
      </c>
      <c r="X23" t="s">
        <v>24</v>
      </c>
      <c r="Y23">
        <v>18019</v>
      </c>
      <c r="Z23" t="s">
        <v>24</v>
      </c>
      <c r="AA23">
        <v>6639113</v>
      </c>
      <c r="AC23" t="s">
        <v>18</v>
      </c>
      <c r="AD23" s="1">
        <f>AD3</f>
        <v>7805660</v>
      </c>
      <c r="AE23" s="1">
        <f>AE13</f>
        <v>50993598</v>
      </c>
      <c r="AF23" s="4">
        <f>(SUM(AD3:AE3)/(SUM(AD$3:AE$10)-SUM(AD$7:AE$7)))*(0.6*AD$7)</f>
        <v>6100243.776129161</v>
      </c>
      <c r="AG23" s="4">
        <f>(SUM(AD3:AE3)/(SUM(AD$3:AE$10)-SUM(AD$7:AE$7)))*(0.1*AD$7)</f>
        <v>1016707.2960215269</v>
      </c>
      <c r="AH23" s="4">
        <f>(SUM(AD3:AE3)/(SUM(AD$3:AE$10)-SUM(AD$7:AE$7)))*(0.1*AD$7)</f>
        <v>1016707.2960215269</v>
      </c>
      <c r="AI23" s="4">
        <f>(SUM(AD3:AE3)/(SUM(AD$3:AE$10)-SUM(AD$7:AE$7)))*(0.1*AD$7)</f>
        <v>1016707.2960215269</v>
      </c>
      <c r="AJ23" s="4">
        <f>(SUM(AD3:AE3)/(SUM(AD$3:AE$10)-SUM(AD$7:AE$7)))*(0.1*AD$7)</f>
        <v>1016707.2960215269</v>
      </c>
      <c r="AK23" s="5">
        <f>AD23/(AE23+AD23)*AM23</f>
        <v>2589261.4275452252</v>
      </c>
      <c r="AL23" s="5">
        <f>AM23-AK23</f>
        <v>16915386.572454773</v>
      </c>
      <c r="AM23" s="2">
        <v>19504648</v>
      </c>
      <c r="AN23" s="5">
        <f>AF23*$AM23/($AE23+$AD23)</f>
        <v>2023547.7727897535</v>
      </c>
      <c r="AO23" s="5">
        <f t="shared" ref="AO23:AO30" si="21">AG23*$AM23/($AE23+$AD23)</f>
        <v>337257.96213162562</v>
      </c>
      <c r="AP23" s="5">
        <f t="shared" ref="AP23:AP30" si="22">AH23*$AM23/($AE23+$AD23)</f>
        <v>337257.96213162562</v>
      </c>
      <c r="AQ23" s="5">
        <f t="shared" ref="AQ23:AQ30" si="23">AI23*$AM23/($AE23+$AD23)</f>
        <v>337257.96213162562</v>
      </c>
      <c r="AR23" s="5">
        <f t="shared" ref="AR23:AR30" si="24">AJ23*$AM23/($AE23+$AD23)</f>
        <v>337257.96213162562</v>
      </c>
      <c r="AS23" s="10">
        <f>AN23</f>
        <v>2023547.7727897535</v>
      </c>
      <c r="AT23" s="10">
        <f>SUM(AN23:AR23)</f>
        <v>3372579.6213162555</v>
      </c>
      <c r="AU23" s="9">
        <f>AS23*100/(SUM(AM23))</f>
        <v>10.374695163889927</v>
      </c>
      <c r="AV23" s="9">
        <f>AT23*100/(SUM(AM23))</f>
        <v>17.291158606483211</v>
      </c>
    </row>
    <row r="24" spans="1:48" x14ac:dyDescent="0.2">
      <c r="A24" t="s">
        <v>16</v>
      </c>
      <c r="B24" t="s">
        <v>17</v>
      </c>
      <c r="C24">
        <v>33</v>
      </c>
      <c r="D24" t="s">
        <v>33</v>
      </c>
      <c r="E24">
        <v>214</v>
      </c>
      <c r="F24" t="s">
        <v>26</v>
      </c>
      <c r="G24">
        <v>5910</v>
      </c>
      <c r="H24" t="s">
        <v>20</v>
      </c>
      <c r="I24">
        <v>236</v>
      </c>
      <c r="J24" t="s">
        <v>25</v>
      </c>
      <c r="K24">
        <v>2016</v>
      </c>
      <c r="L24">
        <v>2016</v>
      </c>
      <c r="M24" t="s">
        <v>22</v>
      </c>
      <c r="N24">
        <v>45240</v>
      </c>
      <c r="P24" t="s">
        <v>23</v>
      </c>
      <c r="S24" t="s">
        <v>63</v>
      </c>
      <c r="T24">
        <f>SUM(N157:N158)</f>
        <v>894</v>
      </c>
      <c r="V24" t="s">
        <v>26</v>
      </c>
      <c r="W24">
        <v>3084</v>
      </c>
      <c r="X24" t="s">
        <v>26</v>
      </c>
      <c r="Y24">
        <v>17433</v>
      </c>
      <c r="Z24" t="s">
        <v>26</v>
      </c>
      <c r="AA24">
        <v>1769</v>
      </c>
      <c r="AC24" t="s">
        <v>31</v>
      </c>
      <c r="AD24" s="1">
        <f t="shared" ref="AD24" si="25">AD4</f>
        <v>39720673</v>
      </c>
      <c r="AE24" s="1">
        <f t="shared" ref="AE24:AE30" si="26">AE14</f>
        <v>56576041</v>
      </c>
      <c r="AF24" s="4">
        <f>(SUM(AD4:AE4)/(SUM(AD$3:AE$10)-SUM(AD$7:AE$7)))*(0.6*AD$7)</f>
        <v>9990490.5303429142</v>
      </c>
      <c r="AG24" s="4">
        <f>(SUM(AD4:AE4)/(SUM(AD$3:AE$10)-SUM(AD$7:AE$7)))*(0.1*AD$7)</f>
        <v>1665081.7550571524</v>
      </c>
      <c r="AH24" s="4">
        <f t="shared" ref="AH24:AH30" si="27">(SUM(AD4:AE4)/(SUM(AD$3:AE$10)-SUM(AD$7:AE$7)))*(0.1*AD$7)</f>
        <v>1665081.7550571524</v>
      </c>
      <c r="AI24" s="4">
        <f t="shared" ref="AI24:AI30" si="28">(SUM(AD4:AE4)/(SUM(AD$3:AE$10)-SUM(AD$7:AE$7)))*(0.1*AD$7)</f>
        <v>1665081.7550571524</v>
      </c>
      <c r="AJ24" s="4">
        <f t="shared" ref="AJ24:AJ30" si="29">(SUM(AD4:AE4)/(SUM(AD$3:AE$10)-SUM(AD$7:AE$7)))*(0.1*AD$7)</f>
        <v>1665081.7550571524</v>
      </c>
      <c r="AK24" s="5">
        <f>AD24/(AE24+AD24)*AM24</f>
        <v>13675299.889318829</v>
      </c>
      <c r="AL24" s="5">
        <f t="shared" ref="AL24:AL30" si="30">AM24-AK24</f>
        <v>19478379.110681169</v>
      </c>
      <c r="AM24" s="2">
        <v>33153679</v>
      </c>
      <c r="AN24" s="5">
        <f>AF24*$AM24/($AE24+$AD24)</f>
        <v>3439593.1318645906</v>
      </c>
      <c r="AO24" s="5">
        <f t="shared" si="21"/>
        <v>573265.52197743172</v>
      </c>
      <c r="AP24" s="5">
        <f t="shared" si="22"/>
        <v>573265.52197743172</v>
      </c>
      <c r="AQ24" s="5">
        <f t="shared" si="23"/>
        <v>573265.52197743172</v>
      </c>
      <c r="AR24" s="5">
        <f t="shared" si="24"/>
        <v>573265.52197743172</v>
      </c>
      <c r="AS24" s="10">
        <f t="shared" ref="AS24:AS30" si="31">AN24</f>
        <v>3439593.1318645906</v>
      </c>
      <c r="AT24" s="10">
        <f t="shared" ref="AT24:AT30" si="32">SUM(AN24:AR24)</f>
        <v>5732655.2197743179</v>
      </c>
      <c r="AU24" s="9">
        <f t="shared" ref="AU24:AU30" si="33">AS24*100/(SUM(AM24))</f>
        <v>10.374695163889928</v>
      </c>
      <c r="AV24" s="9">
        <f t="shared" ref="AV24:AV30" si="34">AT24*100/(SUM(AM24))</f>
        <v>17.291158606483215</v>
      </c>
    </row>
    <row r="25" spans="1:48" x14ac:dyDescent="0.2">
      <c r="A25" t="s">
        <v>16</v>
      </c>
      <c r="B25" t="s">
        <v>17</v>
      </c>
      <c r="C25">
        <v>96</v>
      </c>
      <c r="D25" t="s">
        <v>19</v>
      </c>
      <c r="E25">
        <v>128</v>
      </c>
      <c r="F25" t="s">
        <v>34</v>
      </c>
      <c r="G25">
        <v>5910</v>
      </c>
      <c r="H25" t="s">
        <v>20</v>
      </c>
      <c r="I25">
        <v>237</v>
      </c>
      <c r="J25" t="s">
        <v>21</v>
      </c>
      <c r="K25">
        <v>2016</v>
      </c>
      <c r="L25">
        <v>2016</v>
      </c>
      <c r="M25" t="s">
        <v>22</v>
      </c>
      <c r="N25">
        <v>5555</v>
      </c>
      <c r="P25" t="s">
        <v>23</v>
      </c>
      <c r="S25" t="s">
        <v>64</v>
      </c>
      <c r="T25">
        <f>SUM(N159)</f>
        <v>11511</v>
      </c>
      <c r="V25" t="s">
        <v>103</v>
      </c>
      <c r="W25">
        <v>83941</v>
      </c>
      <c r="X25" t="s">
        <v>103</v>
      </c>
      <c r="Y25">
        <v>24949</v>
      </c>
      <c r="Z25" t="s">
        <v>103</v>
      </c>
      <c r="AA25">
        <v>33644</v>
      </c>
      <c r="AC25" t="s">
        <v>33</v>
      </c>
      <c r="AD25" s="1">
        <f>AD5</f>
        <v>1861106</v>
      </c>
      <c r="AE25" s="1">
        <f t="shared" si="26"/>
        <v>3965994</v>
      </c>
      <c r="AF25" s="4">
        <f>(SUM(AD5:AE5)/(SUM(AD$3:AE$10)-SUM(AD$7:AE$7)))*(0.6*AD$7)</f>
        <v>604543.86189503002</v>
      </c>
      <c r="AG25" s="4">
        <f>(SUM(AD5:AE5)/(SUM(AD$3:AE$10)-SUM(AD$7:AE$7)))*(0.1*AD$7)</f>
        <v>100757.31031583833</v>
      </c>
      <c r="AH25" s="4">
        <f t="shared" si="27"/>
        <v>100757.31031583833</v>
      </c>
      <c r="AI25" s="4">
        <f t="shared" si="28"/>
        <v>100757.31031583833</v>
      </c>
      <c r="AJ25" s="4">
        <f t="shared" si="29"/>
        <v>100757.31031583833</v>
      </c>
      <c r="AK25" s="5">
        <f>AD25/(AE25+AD25)*AM25</f>
        <v>699619.4836196393</v>
      </c>
      <c r="AL25" s="5">
        <f t="shared" si="30"/>
        <v>1490880.5163803608</v>
      </c>
      <c r="AM25" s="2">
        <v>2190500</v>
      </c>
      <c r="AN25" s="5">
        <f t="shared" ref="AN25:AN30" si="35">AF25*$AM25/($AE25+$AD25)</f>
        <v>227257.69756500889</v>
      </c>
      <c r="AO25" s="5">
        <f t="shared" si="21"/>
        <v>37876.282927501481</v>
      </c>
      <c r="AP25" s="5">
        <f t="shared" si="22"/>
        <v>37876.282927501481</v>
      </c>
      <c r="AQ25" s="5">
        <f t="shared" si="23"/>
        <v>37876.282927501481</v>
      </c>
      <c r="AR25" s="5">
        <f t="shared" si="24"/>
        <v>37876.282927501481</v>
      </c>
      <c r="AS25" s="10">
        <f t="shared" si="31"/>
        <v>227257.69756500889</v>
      </c>
      <c r="AT25" s="10">
        <f t="shared" si="32"/>
        <v>378762.82927501481</v>
      </c>
      <c r="AU25" s="9">
        <f t="shared" si="33"/>
        <v>10.374695163889928</v>
      </c>
      <c r="AV25" s="9">
        <f t="shared" si="34"/>
        <v>17.291158606483215</v>
      </c>
    </row>
    <row r="26" spans="1:48" x14ac:dyDescent="0.2">
      <c r="A26" t="s">
        <v>16</v>
      </c>
      <c r="B26" t="s">
        <v>17</v>
      </c>
      <c r="C26">
        <v>96</v>
      </c>
      <c r="D26" t="s">
        <v>19</v>
      </c>
      <c r="E26">
        <v>128</v>
      </c>
      <c r="F26" t="s">
        <v>34</v>
      </c>
      <c r="G26">
        <v>5910</v>
      </c>
      <c r="H26" t="s">
        <v>20</v>
      </c>
      <c r="I26">
        <v>239</v>
      </c>
      <c r="J26" t="s">
        <v>28</v>
      </c>
      <c r="K26">
        <v>2016</v>
      </c>
      <c r="L26">
        <v>2016</v>
      </c>
      <c r="M26" t="s">
        <v>22</v>
      </c>
      <c r="N26">
        <v>808</v>
      </c>
      <c r="P26" t="s">
        <v>23</v>
      </c>
      <c r="S26" t="s">
        <v>65</v>
      </c>
      <c r="T26">
        <f>SUM(N160:N163)</f>
        <v>78322</v>
      </c>
      <c r="V26" t="s">
        <v>106</v>
      </c>
      <c r="W26">
        <v>224</v>
      </c>
      <c r="X26" t="s">
        <v>106</v>
      </c>
      <c r="Y26">
        <v>9725</v>
      </c>
      <c r="Z26" t="s">
        <v>106</v>
      </c>
      <c r="AA26">
        <v>231</v>
      </c>
      <c r="AC26" t="s">
        <v>56</v>
      </c>
      <c r="AD26" s="1">
        <f>AD6</f>
        <v>456302</v>
      </c>
      <c r="AE26" s="1">
        <f t="shared" si="26"/>
        <v>2678875</v>
      </c>
      <c r="AF26" s="4">
        <f>(SUM(AD6:AE6)/(SUM(AD$3:AE$10)-SUM(AD$7:AE$7)))*(0.6*AD$7)</f>
        <v>325265.05659838929</v>
      </c>
      <c r="AG26" s="4">
        <f>(SUM(AD6:AE6)/(SUM(AD$3:AE$10)-SUM(AD$7:AE$7)))*(0.1*AD$7)</f>
        <v>54210.842766398222</v>
      </c>
      <c r="AH26" s="4">
        <f t="shared" si="27"/>
        <v>54210.842766398222</v>
      </c>
      <c r="AI26" s="4">
        <f t="shared" si="28"/>
        <v>54210.842766398222</v>
      </c>
      <c r="AJ26" s="4">
        <f t="shared" si="29"/>
        <v>54210.842766398222</v>
      </c>
      <c r="AK26" s="5">
        <f>AD26/(AE26+AD26)*AM26</f>
        <v>308552.4766952552</v>
      </c>
      <c r="AL26" s="5">
        <f t="shared" si="30"/>
        <v>1811461.5233047449</v>
      </c>
      <c r="AM26" s="2">
        <v>2120014</v>
      </c>
      <c r="AN26" s="5">
        <f t="shared" si="35"/>
        <v>219944.9899317894</v>
      </c>
      <c r="AO26" s="5">
        <f t="shared" si="21"/>
        <v>36657.4983219649</v>
      </c>
      <c r="AP26" s="5">
        <f t="shared" si="22"/>
        <v>36657.4983219649</v>
      </c>
      <c r="AQ26" s="5">
        <f t="shared" si="23"/>
        <v>36657.4983219649</v>
      </c>
      <c r="AR26" s="5">
        <f t="shared" si="24"/>
        <v>36657.4983219649</v>
      </c>
      <c r="AS26" s="10">
        <f t="shared" si="31"/>
        <v>219944.9899317894</v>
      </c>
      <c r="AT26" s="10">
        <f t="shared" si="32"/>
        <v>366574.98321964894</v>
      </c>
      <c r="AU26" s="9">
        <f t="shared" si="33"/>
        <v>10.374695163889928</v>
      </c>
      <c r="AV26" s="9">
        <f t="shared" si="34"/>
        <v>17.291158606483211</v>
      </c>
    </row>
    <row r="27" spans="1:48" x14ac:dyDescent="0.2">
      <c r="A27" t="s">
        <v>16</v>
      </c>
      <c r="B27" t="s">
        <v>17</v>
      </c>
      <c r="C27">
        <v>96</v>
      </c>
      <c r="D27" t="s">
        <v>19</v>
      </c>
      <c r="E27">
        <v>128</v>
      </c>
      <c r="F27" t="s">
        <v>34</v>
      </c>
      <c r="G27">
        <v>5910</v>
      </c>
      <c r="H27" t="s">
        <v>20</v>
      </c>
      <c r="I27">
        <v>236</v>
      </c>
      <c r="J27" t="s">
        <v>25</v>
      </c>
      <c r="K27">
        <v>2016</v>
      </c>
      <c r="L27">
        <v>2016</v>
      </c>
      <c r="M27" t="s">
        <v>22</v>
      </c>
      <c r="N27">
        <v>599</v>
      </c>
      <c r="P27" t="s">
        <v>23</v>
      </c>
      <c r="S27" t="s">
        <v>71</v>
      </c>
      <c r="T27">
        <f>SUM(N171:N182)</f>
        <v>37638345</v>
      </c>
      <c r="V27" t="s">
        <v>107</v>
      </c>
      <c r="W27">
        <v>244075</v>
      </c>
      <c r="X27" t="s">
        <v>107</v>
      </c>
      <c r="Y27">
        <v>31047</v>
      </c>
      <c r="Z27" t="s">
        <v>107</v>
      </c>
      <c r="AA27">
        <v>78614</v>
      </c>
      <c r="AC27" t="s">
        <v>71</v>
      </c>
      <c r="AD27" s="1">
        <f>AD17</f>
        <v>0</v>
      </c>
      <c r="AE27" s="1">
        <f>AE17</f>
        <v>102153042</v>
      </c>
      <c r="AF27" s="1">
        <v>0</v>
      </c>
      <c r="AG27" s="1">
        <f t="shared" ref="AG27:AJ27" si="36">0.1*$AD$7</f>
        <v>3763834.5</v>
      </c>
      <c r="AH27" s="1">
        <f t="shared" si="36"/>
        <v>3763834.5</v>
      </c>
      <c r="AI27" s="1">
        <f t="shared" si="36"/>
        <v>3763834.5</v>
      </c>
      <c r="AJ27" s="1">
        <f t="shared" si="36"/>
        <v>3763834.5</v>
      </c>
      <c r="AK27" s="5">
        <f>AD17/(AE17+AD7)*AM17</f>
        <v>0</v>
      </c>
      <c r="AL27" s="5">
        <f>AM27-SUM(AN27:AR27)</f>
        <v>28547782.036101479</v>
      </c>
      <c r="AM27" s="2">
        <v>33482430</v>
      </c>
      <c r="AN27" s="5">
        <f t="shared" si="35"/>
        <v>0</v>
      </c>
      <c r="AO27" s="5">
        <f t="shared" si="21"/>
        <v>1233661.99097463</v>
      </c>
      <c r="AP27" s="5">
        <f t="shared" si="22"/>
        <v>1233661.99097463</v>
      </c>
      <c r="AQ27" s="5">
        <f t="shared" si="23"/>
        <v>1233661.99097463</v>
      </c>
      <c r="AR27" s="5">
        <f t="shared" si="24"/>
        <v>1233661.99097463</v>
      </c>
      <c r="AS27" s="10"/>
      <c r="AT27" s="10"/>
      <c r="AU27" s="9">
        <f t="shared" si="33"/>
        <v>0</v>
      </c>
      <c r="AV27" s="9">
        <f t="shared" si="34"/>
        <v>0</v>
      </c>
    </row>
    <row r="28" spans="1:48" x14ac:dyDescent="0.2">
      <c r="A28" t="s">
        <v>16</v>
      </c>
      <c r="B28" t="s">
        <v>17</v>
      </c>
      <c r="C28">
        <v>96</v>
      </c>
      <c r="D28" t="s">
        <v>19</v>
      </c>
      <c r="E28">
        <v>41</v>
      </c>
      <c r="F28" t="s">
        <v>24</v>
      </c>
      <c r="G28">
        <v>5910</v>
      </c>
      <c r="H28" t="s">
        <v>20</v>
      </c>
      <c r="I28">
        <v>237</v>
      </c>
      <c r="J28" t="s">
        <v>21</v>
      </c>
      <c r="K28">
        <v>2016</v>
      </c>
      <c r="L28">
        <v>2016</v>
      </c>
      <c r="M28" t="s">
        <v>22</v>
      </c>
      <c r="N28">
        <v>25</v>
      </c>
      <c r="P28" t="s">
        <v>23</v>
      </c>
      <c r="S28" t="s">
        <v>72</v>
      </c>
      <c r="T28">
        <f>SUM(N183:N184)</f>
        <v>387435</v>
      </c>
      <c r="V28" t="s">
        <v>108</v>
      </c>
      <c r="W28">
        <v>27972</v>
      </c>
      <c r="X28" t="s">
        <v>108</v>
      </c>
      <c r="Y28">
        <v>26369</v>
      </c>
      <c r="Z28" t="s">
        <v>108</v>
      </c>
      <c r="AA28">
        <v>10608</v>
      </c>
      <c r="AC28" t="s">
        <v>72</v>
      </c>
      <c r="AD28" s="1">
        <f>AD8</f>
        <v>387435</v>
      </c>
      <c r="AE28" s="1">
        <f t="shared" si="26"/>
        <v>1820565</v>
      </c>
      <c r="AF28" s="4">
        <f>(SUM(AD8:AE8)/(SUM(AD$3:AE$10)-SUM(AD$7:AE$7)))*(0.6*AD$7)</f>
        <v>229073.26921868959</v>
      </c>
      <c r="AG28" s="4">
        <f>(SUM(AD8:AE8)/(SUM(AD$3:AE$10)-SUM(AD$7:AE$7)))*(0.1*AD$7)</f>
        <v>38178.878203114931</v>
      </c>
      <c r="AH28" s="4">
        <f t="shared" si="27"/>
        <v>38178.878203114931</v>
      </c>
      <c r="AI28" s="4">
        <f t="shared" si="28"/>
        <v>38178.878203114931</v>
      </c>
      <c r="AJ28" s="4">
        <f t="shared" si="29"/>
        <v>38178.878203114931</v>
      </c>
      <c r="AK28" s="5">
        <f>AD28/(AE28+AD28)*AM28</f>
        <v>200034.375</v>
      </c>
      <c r="AL28" s="5">
        <f t="shared" si="30"/>
        <v>939965.625</v>
      </c>
      <c r="AM28" s="2">
        <v>1140000</v>
      </c>
      <c r="AN28" s="5">
        <f t="shared" si="35"/>
        <v>118271.52486834516</v>
      </c>
      <c r="AO28" s="5">
        <f t="shared" si="21"/>
        <v>19711.920811390864</v>
      </c>
      <c r="AP28" s="5">
        <f t="shared" si="22"/>
        <v>19711.920811390864</v>
      </c>
      <c r="AQ28" s="5">
        <f t="shared" si="23"/>
        <v>19711.920811390864</v>
      </c>
      <c r="AR28" s="5">
        <f t="shared" si="24"/>
        <v>19711.920811390864</v>
      </c>
      <c r="AS28" s="10">
        <f t="shared" si="31"/>
        <v>118271.52486834516</v>
      </c>
      <c r="AT28" s="10">
        <f t="shared" si="32"/>
        <v>197119.20811390859</v>
      </c>
      <c r="AU28" s="9">
        <f t="shared" si="33"/>
        <v>10.374695163889927</v>
      </c>
      <c r="AV28" s="9">
        <f t="shared" si="34"/>
        <v>17.291158606483208</v>
      </c>
    </row>
    <row r="29" spans="1:48" x14ac:dyDescent="0.2">
      <c r="A29" t="s">
        <v>16</v>
      </c>
      <c r="B29" t="s">
        <v>17</v>
      </c>
      <c r="C29">
        <v>96</v>
      </c>
      <c r="D29" t="s">
        <v>19</v>
      </c>
      <c r="E29">
        <v>41</v>
      </c>
      <c r="F29" t="s">
        <v>24</v>
      </c>
      <c r="G29">
        <v>5910</v>
      </c>
      <c r="H29" t="s">
        <v>20</v>
      </c>
      <c r="I29">
        <v>239</v>
      </c>
      <c r="J29" t="s">
        <v>28</v>
      </c>
      <c r="K29">
        <v>2016</v>
      </c>
      <c r="L29">
        <v>2016</v>
      </c>
      <c r="M29" t="s">
        <v>22</v>
      </c>
      <c r="N29">
        <v>645</v>
      </c>
      <c r="P29" t="s">
        <v>23</v>
      </c>
      <c r="V29" t="s">
        <v>109</v>
      </c>
      <c r="W29">
        <v>348452</v>
      </c>
      <c r="X29" t="s">
        <v>109</v>
      </c>
      <c r="Y29">
        <v>11612</v>
      </c>
      <c r="Z29" t="s">
        <v>109</v>
      </c>
      <c r="AA29">
        <v>300068</v>
      </c>
      <c r="AC29" t="s">
        <v>163</v>
      </c>
      <c r="AD29" s="1">
        <f>AD9</f>
        <v>151253</v>
      </c>
      <c r="AE29" s="1">
        <f t="shared" si="26"/>
        <v>39290103</v>
      </c>
      <c r="AF29" s="4">
        <f>(SUM(AD9:AE9)/(SUM(AD$3:AE$10)-SUM(AD$7:AE$7)))*(0.6*AD$7)</f>
        <v>4091920.4535046099</v>
      </c>
      <c r="AG29" s="4">
        <f>(SUM(AD9:AE9)/(SUM(AD$3:AE$10)-SUM(AD$7:AE$7)))*(0.1*AD$7)</f>
        <v>681986.74225076835</v>
      </c>
      <c r="AH29" s="4">
        <f t="shared" si="27"/>
        <v>681986.74225076835</v>
      </c>
      <c r="AI29" s="4">
        <f t="shared" si="28"/>
        <v>681986.74225076835</v>
      </c>
      <c r="AJ29" s="4">
        <f t="shared" si="29"/>
        <v>681986.74225076835</v>
      </c>
      <c r="AK29" s="5">
        <f>AD29/(AE29+AD29)*AM29</f>
        <v>89283.712309916533</v>
      </c>
      <c r="AL29" s="5">
        <f t="shared" si="30"/>
        <v>23192705.287690084</v>
      </c>
      <c r="AM29" s="2">
        <v>23281989</v>
      </c>
      <c r="AN29" s="5">
        <f t="shared" si="35"/>
        <v>2415435.3868403849</v>
      </c>
      <c r="AO29" s="5">
        <f t="shared" si="21"/>
        <v>402572.56447339751</v>
      </c>
      <c r="AP29" s="5">
        <f t="shared" si="22"/>
        <v>402572.56447339751</v>
      </c>
      <c r="AQ29" s="5">
        <f t="shared" si="23"/>
        <v>402572.56447339751</v>
      </c>
      <c r="AR29" s="5">
        <f t="shared" si="24"/>
        <v>402572.56447339751</v>
      </c>
      <c r="AS29" s="10">
        <f t="shared" si="31"/>
        <v>2415435.3868403849</v>
      </c>
      <c r="AT29" s="10">
        <f t="shared" si="32"/>
        <v>4025725.6447339752</v>
      </c>
      <c r="AU29" s="9">
        <f t="shared" si="33"/>
        <v>10.374695163889928</v>
      </c>
      <c r="AV29" s="9">
        <f t="shared" si="34"/>
        <v>17.291158606483211</v>
      </c>
    </row>
    <row r="30" spans="1:48" x14ac:dyDescent="0.2">
      <c r="A30" t="s">
        <v>16</v>
      </c>
      <c r="B30" t="s">
        <v>17</v>
      </c>
      <c r="C30">
        <v>96</v>
      </c>
      <c r="D30" t="s">
        <v>19</v>
      </c>
      <c r="E30">
        <v>41</v>
      </c>
      <c r="F30" t="s">
        <v>24</v>
      </c>
      <c r="G30">
        <v>5910</v>
      </c>
      <c r="H30" t="s">
        <v>20</v>
      </c>
      <c r="I30">
        <v>236</v>
      </c>
      <c r="J30" t="s">
        <v>25</v>
      </c>
      <c r="K30">
        <v>2016</v>
      </c>
      <c r="L30">
        <v>2016</v>
      </c>
      <c r="M30" t="s">
        <v>22</v>
      </c>
      <c r="N30">
        <v>11060</v>
      </c>
      <c r="P30" t="s">
        <v>23</v>
      </c>
      <c r="V30" t="s">
        <v>110</v>
      </c>
      <c r="W30">
        <v>21000</v>
      </c>
      <c r="X30" t="s">
        <v>110</v>
      </c>
      <c r="Y30">
        <v>4375</v>
      </c>
      <c r="Z30" t="s">
        <v>110</v>
      </c>
      <c r="AA30">
        <v>48000</v>
      </c>
      <c r="AC30" t="s">
        <v>100</v>
      </c>
      <c r="AD30" s="1">
        <f>AD10</f>
        <v>0</v>
      </c>
      <c r="AE30" s="1">
        <f t="shared" si="26"/>
        <v>11966328</v>
      </c>
      <c r="AF30" s="4">
        <f>(SUM(AD10:AE10)/(SUM(AD$3:AE$10)-SUM(AD$7:AE$7)))*(0.6*AD$7)</f>
        <v>1241470.0523112062</v>
      </c>
      <c r="AG30" s="4">
        <f>(SUM(AD10:AE10)/(SUM(AD$3:AE$10)-SUM(AD$7:AE$7)))*(0.1*AD$7)</f>
        <v>206911.67538520103</v>
      </c>
      <c r="AH30" s="4">
        <f t="shared" si="27"/>
        <v>206911.67538520103</v>
      </c>
      <c r="AI30" s="4">
        <f t="shared" si="28"/>
        <v>206911.67538520103</v>
      </c>
      <c r="AJ30" s="4">
        <f t="shared" si="29"/>
        <v>206911.67538520103</v>
      </c>
      <c r="AK30" s="5">
        <f>AD30/(AE30+AD30)*AM30</f>
        <v>0</v>
      </c>
      <c r="AL30" s="5">
        <f t="shared" si="30"/>
        <v>6640882</v>
      </c>
      <c r="AM30" s="2">
        <v>6640882</v>
      </c>
      <c r="AN30" s="5">
        <f t="shared" si="35"/>
        <v>688971.26369363663</v>
      </c>
      <c r="AO30" s="5">
        <f t="shared" si="21"/>
        <v>114828.54394893943</v>
      </c>
      <c r="AP30" s="5">
        <f t="shared" si="22"/>
        <v>114828.54394893943</v>
      </c>
      <c r="AQ30" s="5">
        <f t="shared" si="23"/>
        <v>114828.54394893943</v>
      </c>
      <c r="AR30" s="5">
        <f t="shared" si="24"/>
        <v>114828.54394893943</v>
      </c>
      <c r="AS30" s="10">
        <f t="shared" si="31"/>
        <v>688971.26369363663</v>
      </c>
      <c r="AT30" s="10">
        <f t="shared" si="32"/>
        <v>1148285.4394893944</v>
      </c>
      <c r="AU30" s="9">
        <f t="shared" si="33"/>
        <v>10.374695163889927</v>
      </c>
      <c r="AV30" s="9">
        <f t="shared" si="34"/>
        <v>17.291158606483211</v>
      </c>
    </row>
    <row r="31" spans="1:48" x14ac:dyDescent="0.2">
      <c r="A31" t="s">
        <v>16</v>
      </c>
      <c r="B31" t="s">
        <v>17</v>
      </c>
      <c r="C31">
        <v>96</v>
      </c>
      <c r="D31" t="s">
        <v>19</v>
      </c>
      <c r="E31">
        <v>214</v>
      </c>
      <c r="F31" t="s">
        <v>26</v>
      </c>
      <c r="G31">
        <v>5910</v>
      </c>
      <c r="H31" t="s">
        <v>20</v>
      </c>
      <c r="I31">
        <v>239</v>
      </c>
      <c r="J31" t="s">
        <v>28</v>
      </c>
      <c r="K31">
        <v>2016</v>
      </c>
      <c r="L31">
        <v>2016</v>
      </c>
      <c r="M31" t="s">
        <v>22</v>
      </c>
      <c r="N31">
        <v>485</v>
      </c>
      <c r="P31" t="s">
        <v>23</v>
      </c>
      <c r="V31" t="s">
        <v>111</v>
      </c>
      <c r="W31">
        <v>41788</v>
      </c>
      <c r="X31" t="s">
        <v>111</v>
      </c>
      <c r="Y31">
        <v>15901</v>
      </c>
      <c r="Z31" t="s">
        <v>111</v>
      </c>
      <c r="AA31">
        <v>26280</v>
      </c>
      <c r="AF31" s="3"/>
      <c r="AG31" s="3"/>
      <c r="AH31" s="3"/>
      <c r="AN31" s="3"/>
      <c r="AO31" s="3"/>
    </row>
    <row r="32" spans="1:48" x14ac:dyDescent="0.2">
      <c r="A32" t="s">
        <v>16</v>
      </c>
      <c r="B32" t="s">
        <v>17</v>
      </c>
      <c r="C32">
        <v>41</v>
      </c>
      <c r="D32" t="s">
        <v>24</v>
      </c>
      <c r="E32">
        <v>96</v>
      </c>
      <c r="F32" t="s">
        <v>19</v>
      </c>
      <c r="G32">
        <v>5910</v>
      </c>
      <c r="H32" t="s">
        <v>20</v>
      </c>
      <c r="I32">
        <v>238</v>
      </c>
      <c r="J32" t="s">
        <v>32</v>
      </c>
      <c r="K32">
        <v>2016</v>
      </c>
      <c r="L32">
        <v>2016</v>
      </c>
      <c r="M32" t="s">
        <v>22</v>
      </c>
      <c r="N32">
        <v>1500</v>
      </c>
      <c r="P32" t="s">
        <v>23</v>
      </c>
      <c r="V32" t="s">
        <v>112</v>
      </c>
      <c r="W32">
        <v>35000</v>
      </c>
      <c r="X32" t="s">
        <v>112</v>
      </c>
      <c r="Y32">
        <v>35000</v>
      </c>
      <c r="Z32" t="s">
        <v>112</v>
      </c>
      <c r="AA32">
        <v>10000</v>
      </c>
    </row>
    <row r="33" spans="1:59" x14ac:dyDescent="0.2">
      <c r="A33" t="s">
        <v>16</v>
      </c>
      <c r="B33" t="s">
        <v>17</v>
      </c>
      <c r="C33">
        <v>41</v>
      </c>
      <c r="D33" t="s">
        <v>24</v>
      </c>
      <c r="E33">
        <v>96</v>
      </c>
      <c r="F33" t="s">
        <v>19</v>
      </c>
      <c r="G33">
        <v>5910</v>
      </c>
      <c r="H33" t="s">
        <v>20</v>
      </c>
      <c r="I33">
        <v>237</v>
      </c>
      <c r="J33" t="s">
        <v>21</v>
      </c>
      <c r="K33">
        <v>2016</v>
      </c>
      <c r="L33">
        <v>2016</v>
      </c>
      <c r="M33" t="s">
        <v>22</v>
      </c>
      <c r="N33">
        <v>7495</v>
      </c>
      <c r="P33" t="s">
        <v>23</v>
      </c>
      <c r="V33" t="s">
        <v>113</v>
      </c>
      <c r="W33">
        <v>5595</v>
      </c>
      <c r="X33" t="s">
        <v>113</v>
      </c>
      <c r="Y33">
        <v>18733</v>
      </c>
      <c r="Z33" t="s">
        <v>113</v>
      </c>
      <c r="AA33">
        <v>2987</v>
      </c>
      <c r="AF33" s="3"/>
      <c r="AG33" s="3"/>
      <c r="AH33" s="3"/>
      <c r="AI33" s="3"/>
      <c r="AJ33" s="11"/>
      <c r="AK33" s="12" t="s">
        <v>184</v>
      </c>
      <c r="AL33" s="12" t="s">
        <v>183</v>
      </c>
      <c r="AM33" s="12" t="s">
        <v>185</v>
      </c>
      <c r="AN33" s="12" t="s">
        <v>186</v>
      </c>
      <c r="AO33" s="12" t="s">
        <v>181</v>
      </c>
      <c r="AP33" s="12" t="s">
        <v>182</v>
      </c>
    </row>
    <row r="34" spans="1:59" x14ac:dyDescent="0.2">
      <c r="A34" t="s">
        <v>16</v>
      </c>
      <c r="B34" t="s">
        <v>17</v>
      </c>
      <c r="C34">
        <v>41</v>
      </c>
      <c r="D34" t="s">
        <v>24</v>
      </c>
      <c r="E34">
        <v>96</v>
      </c>
      <c r="F34" t="s">
        <v>19</v>
      </c>
      <c r="G34">
        <v>5910</v>
      </c>
      <c r="H34" t="s">
        <v>20</v>
      </c>
      <c r="I34">
        <v>239</v>
      </c>
      <c r="J34" t="s">
        <v>28</v>
      </c>
      <c r="K34">
        <v>2016</v>
      </c>
      <c r="L34">
        <v>2016</v>
      </c>
      <c r="M34" t="s">
        <v>22</v>
      </c>
      <c r="N34">
        <v>32536</v>
      </c>
      <c r="P34" t="s">
        <v>23</v>
      </c>
      <c r="V34" t="s">
        <v>114</v>
      </c>
      <c r="W34">
        <v>81235</v>
      </c>
      <c r="X34" t="s">
        <v>114</v>
      </c>
      <c r="Y34">
        <v>22174</v>
      </c>
      <c r="Z34" t="s">
        <v>114</v>
      </c>
      <c r="AA34">
        <v>36636</v>
      </c>
      <c r="AJ34" s="12"/>
      <c r="AK34" s="12"/>
      <c r="AL34" s="12"/>
      <c r="AM34" s="12" t="s">
        <v>187</v>
      </c>
      <c r="AN34" s="12" t="s">
        <v>188</v>
      </c>
      <c r="AO34" s="12"/>
      <c r="AP34" s="12"/>
    </row>
    <row r="35" spans="1:59" x14ac:dyDescent="0.2">
      <c r="A35" t="s">
        <v>16</v>
      </c>
      <c r="B35" t="s">
        <v>17</v>
      </c>
      <c r="C35">
        <v>41</v>
      </c>
      <c r="D35" t="s">
        <v>24</v>
      </c>
      <c r="E35">
        <v>96</v>
      </c>
      <c r="F35" t="s">
        <v>19</v>
      </c>
      <c r="G35">
        <v>5910</v>
      </c>
      <c r="H35" t="s">
        <v>20</v>
      </c>
      <c r="I35">
        <v>236</v>
      </c>
      <c r="J35" t="s">
        <v>25</v>
      </c>
      <c r="K35">
        <v>2016</v>
      </c>
      <c r="L35">
        <v>2016</v>
      </c>
      <c r="M35" t="s">
        <v>22</v>
      </c>
      <c r="N35">
        <v>2367</v>
      </c>
      <c r="P35" t="s">
        <v>23</v>
      </c>
      <c r="V35" t="s">
        <v>39</v>
      </c>
      <c r="W35">
        <v>338864</v>
      </c>
      <c r="X35" t="s">
        <v>39</v>
      </c>
      <c r="Y35">
        <v>24849</v>
      </c>
      <c r="Z35" t="s">
        <v>39</v>
      </c>
      <c r="AA35">
        <v>136370</v>
      </c>
      <c r="AH35" s="6"/>
      <c r="AJ35" s="12" t="s">
        <v>18</v>
      </c>
      <c r="AK35" s="11">
        <f>AK3</f>
        <v>2589261.4275452252</v>
      </c>
      <c r="AL35" s="12">
        <f>AM3</f>
        <v>19504648</v>
      </c>
      <c r="AM35" s="11">
        <f>AN23</f>
        <v>2023547.7727897535</v>
      </c>
      <c r="AN35" s="11">
        <f>SUM(AN23:AR23)</f>
        <v>3372579.6213162555</v>
      </c>
      <c r="AO35" s="13">
        <f>AU23</f>
        <v>10.374695163889927</v>
      </c>
      <c r="AP35" s="13">
        <f>AV23</f>
        <v>17.291158606483211</v>
      </c>
    </row>
    <row r="36" spans="1:59" x14ac:dyDescent="0.2">
      <c r="A36" t="s">
        <v>16</v>
      </c>
      <c r="B36" t="s">
        <v>17</v>
      </c>
      <c r="C36">
        <v>41</v>
      </c>
      <c r="D36" t="s">
        <v>24</v>
      </c>
      <c r="E36">
        <v>128</v>
      </c>
      <c r="F36" t="s">
        <v>34</v>
      </c>
      <c r="G36">
        <v>5910</v>
      </c>
      <c r="H36" t="s">
        <v>20</v>
      </c>
      <c r="I36">
        <v>237</v>
      </c>
      <c r="J36" t="s">
        <v>21</v>
      </c>
      <c r="K36">
        <v>2016</v>
      </c>
      <c r="L36">
        <v>2016</v>
      </c>
      <c r="M36" t="s">
        <v>22</v>
      </c>
      <c r="N36">
        <v>124</v>
      </c>
      <c r="P36" t="s">
        <v>23</v>
      </c>
      <c r="V36" t="s">
        <v>116</v>
      </c>
      <c r="W36">
        <v>4141</v>
      </c>
      <c r="X36" t="s">
        <v>116</v>
      </c>
      <c r="Y36">
        <v>8777</v>
      </c>
      <c r="Z36" t="s">
        <v>116</v>
      </c>
      <c r="AA36">
        <v>4718</v>
      </c>
      <c r="AF36" s="3"/>
      <c r="AJ36" s="12" t="s">
        <v>31</v>
      </c>
      <c r="AK36" s="11">
        <f t="shared" ref="AK36:AK42" si="37">AK4</f>
        <v>13675299.889318829</v>
      </c>
      <c r="AL36" s="12">
        <f t="shared" ref="AL36:AL42" si="38">AM4</f>
        <v>33153679</v>
      </c>
      <c r="AM36" s="19" t="s">
        <v>196</v>
      </c>
      <c r="AN36" s="19" t="s">
        <v>197</v>
      </c>
      <c r="AO36" s="13">
        <f t="shared" ref="AO36:AO42" si="39">AU24</f>
        <v>10.374695163889928</v>
      </c>
      <c r="AP36" s="13">
        <f t="shared" ref="AP36:AP42" si="40">AV24</f>
        <v>17.291158606483215</v>
      </c>
      <c r="AR36" s="14"/>
      <c r="AS36" s="14"/>
      <c r="AT36" s="14"/>
      <c r="AU36" s="14"/>
      <c r="AV36" s="14"/>
      <c r="AW36" s="14"/>
      <c r="AX36" s="14"/>
      <c r="AY36" s="14"/>
      <c r="AZ36" s="14"/>
      <c r="BA36" s="14"/>
      <c r="BB36" s="14"/>
      <c r="BC36" s="14"/>
      <c r="BD36" s="14"/>
      <c r="BE36" s="14"/>
      <c r="BF36" s="14"/>
      <c r="BG36" s="14"/>
    </row>
    <row r="37" spans="1:59" x14ac:dyDescent="0.2">
      <c r="A37" t="s">
        <v>16</v>
      </c>
      <c r="B37" t="s">
        <v>17</v>
      </c>
      <c r="C37">
        <v>41</v>
      </c>
      <c r="D37" t="s">
        <v>24</v>
      </c>
      <c r="E37">
        <v>128</v>
      </c>
      <c r="F37" t="s">
        <v>34</v>
      </c>
      <c r="G37">
        <v>5910</v>
      </c>
      <c r="H37" t="s">
        <v>20</v>
      </c>
      <c r="I37">
        <v>239</v>
      </c>
      <c r="J37" t="s">
        <v>28</v>
      </c>
      <c r="K37">
        <v>2016</v>
      </c>
      <c r="L37">
        <v>2016</v>
      </c>
      <c r="M37" t="s">
        <v>22</v>
      </c>
      <c r="N37">
        <v>1413</v>
      </c>
      <c r="P37" t="s">
        <v>23</v>
      </c>
      <c r="V37" t="s">
        <v>117</v>
      </c>
      <c r="W37">
        <v>2640</v>
      </c>
      <c r="X37" t="s">
        <v>117</v>
      </c>
      <c r="Y37">
        <v>37592</v>
      </c>
      <c r="Z37" t="s">
        <v>117</v>
      </c>
      <c r="AA37">
        <v>702</v>
      </c>
      <c r="AD37" s="14"/>
      <c r="AE37" s="14"/>
      <c r="AF37" s="14"/>
      <c r="AG37" s="14"/>
      <c r="AH37" s="14"/>
      <c r="AI37" s="14"/>
      <c r="AJ37" s="12" t="s">
        <v>33</v>
      </c>
      <c r="AK37" s="11">
        <f t="shared" si="37"/>
        <v>699619.4836196393</v>
      </c>
      <c r="AL37" s="12">
        <f t="shared" si="38"/>
        <v>2190500</v>
      </c>
      <c r="AM37" s="11">
        <f t="shared" ref="AM37:AM42" si="41">AN25</f>
        <v>227257.69756500889</v>
      </c>
      <c r="AN37" s="11">
        <f t="shared" ref="AN37:AN42" si="42">SUM(AN25:AR25)</f>
        <v>378762.82927501481</v>
      </c>
      <c r="AO37" s="13">
        <f t="shared" si="39"/>
        <v>10.374695163889928</v>
      </c>
      <c r="AP37" s="13">
        <f t="shared" si="40"/>
        <v>17.291158606483215</v>
      </c>
      <c r="AR37" s="14"/>
      <c r="AS37" s="14"/>
      <c r="AT37" s="14"/>
      <c r="AU37" s="14"/>
      <c r="AV37" s="14"/>
      <c r="AW37" s="14"/>
      <c r="AX37" s="14"/>
      <c r="AY37" s="14"/>
      <c r="AZ37" s="14"/>
      <c r="BA37" s="14"/>
      <c r="BB37" s="14"/>
      <c r="BC37" s="14"/>
      <c r="BD37" s="14"/>
      <c r="BE37" s="14"/>
      <c r="BF37" s="14"/>
      <c r="BG37" s="14"/>
    </row>
    <row r="38" spans="1:59" x14ac:dyDescent="0.2">
      <c r="A38" t="s">
        <v>16</v>
      </c>
      <c r="B38" t="s">
        <v>17</v>
      </c>
      <c r="C38">
        <v>41</v>
      </c>
      <c r="D38" t="s">
        <v>24</v>
      </c>
      <c r="E38">
        <v>128</v>
      </c>
      <c r="F38" t="s">
        <v>34</v>
      </c>
      <c r="G38">
        <v>5910</v>
      </c>
      <c r="H38" t="s">
        <v>20</v>
      </c>
      <c r="I38">
        <v>236</v>
      </c>
      <c r="J38" t="s">
        <v>25</v>
      </c>
      <c r="K38">
        <v>2016</v>
      </c>
      <c r="L38">
        <v>2016</v>
      </c>
      <c r="M38" t="s">
        <v>22</v>
      </c>
      <c r="N38">
        <v>46</v>
      </c>
      <c r="P38" t="s">
        <v>23</v>
      </c>
      <c r="V38" t="s">
        <v>40</v>
      </c>
      <c r="W38">
        <v>41000</v>
      </c>
      <c r="X38" t="s">
        <v>40</v>
      </c>
      <c r="Y38">
        <v>27333</v>
      </c>
      <c r="Z38" t="s">
        <v>40</v>
      </c>
      <c r="AA38">
        <v>15000</v>
      </c>
      <c r="AD38" s="14"/>
      <c r="AE38" s="14"/>
      <c r="AF38" s="14"/>
      <c r="AG38" s="14"/>
      <c r="AH38" s="14"/>
      <c r="AI38" s="14"/>
      <c r="AJ38" s="12" t="s">
        <v>56</v>
      </c>
      <c r="AK38" s="11">
        <f t="shared" si="37"/>
        <v>308552.4766952552</v>
      </c>
      <c r="AL38" s="12">
        <f t="shared" si="38"/>
        <v>2120014</v>
      </c>
      <c r="AM38" s="11">
        <f t="shared" si="41"/>
        <v>219944.9899317894</v>
      </c>
      <c r="AN38" s="11">
        <f t="shared" si="42"/>
        <v>366574.98321964894</v>
      </c>
      <c r="AO38" s="13">
        <f t="shared" si="39"/>
        <v>10.374695163889928</v>
      </c>
      <c r="AP38" s="13">
        <f t="shared" si="40"/>
        <v>17.291158606483211</v>
      </c>
      <c r="AR38" s="14"/>
      <c r="AS38" s="14"/>
      <c r="AT38" s="14"/>
      <c r="AU38" s="14"/>
      <c r="AV38" s="14"/>
      <c r="AW38" s="14"/>
      <c r="AX38" s="14"/>
      <c r="AY38" s="14"/>
      <c r="AZ38" s="14"/>
      <c r="BA38" s="14"/>
      <c r="BB38" s="14"/>
      <c r="BC38" s="14"/>
      <c r="BD38" s="14"/>
      <c r="BE38" s="14"/>
      <c r="BF38" s="14"/>
      <c r="BG38" s="14"/>
    </row>
    <row r="39" spans="1:59" x14ac:dyDescent="0.2">
      <c r="A39" t="s">
        <v>16</v>
      </c>
      <c r="B39" t="s">
        <v>17</v>
      </c>
      <c r="C39">
        <v>41</v>
      </c>
      <c r="D39" t="s">
        <v>24</v>
      </c>
      <c r="E39">
        <v>214</v>
      </c>
      <c r="F39" t="s">
        <v>26</v>
      </c>
      <c r="G39">
        <v>5910</v>
      </c>
      <c r="H39" t="s">
        <v>20</v>
      </c>
      <c r="I39">
        <v>238</v>
      </c>
      <c r="J39" t="s">
        <v>32</v>
      </c>
      <c r="K39">
        <v>2016</v>
      </c>
      <c r="L39">
        <v>2016</v>
      </c>
      <c r="M39" t="s">
        <v>22</v>
      </c>
      <c r="N39">
        <v>11</v>
      </c>
      <c r="P39" t="s">
        <v>23</v>
      </c>
      <c r="V39" t="s">
        <v>41</v>
      </c>
      <c r="W39">
        <v>3728</v>
      </c>
      <c r="X39" t="s">
        <v>41</v>
      </c>
      <c r="Y39">
        <v>31112</v>
      </c>
      <c r="Z39" t="s">
        <v>41</v>
      </c>
      <c r="AA39">
        <v>1198</v>
      </c>
      <c r="AD39" s="14"/>
      <c r="AE39" s="14"/>
      <c r="AF39" s="14"/>
      <c r="AG39" s="15"/>
      <c r="AH39" s="14"/>
      <c r="AI39" s="14"/>
      <c r="AJ39" s="12" t="s">
        <v>71</v>
      </c>
      <c r="AK39" s="11">
        <f t="shared" si="37"/>
        <v>10751989.335390097</v>
      </c>
      <c r="AL39" s="12">
        <f t="shared" si="38"/>
        <v>33482430</v>
      </c>
      <c r="AM39" s="11" t="s">
        <v>180</v>
      </c>
      <c r="AN39" s="11" t="s">
        <v>180</v>
      </c>
      <c r="AO39" s="13">
        <f t="shared" si="39"/>
        <v>0</v>
      </c>
      <c r="AP39" s="13">
        <f t="shared" si="40"/>
        <v>0</v>
      </c>
      <c r="AR39" s="14"/>
      <c r="AS39" s="14"/>
      <c r="AT39" s="14"/>
      <c r="AU39" s="14"/>
      <c r="AV39" s="14"/>
      <c r="AW39" s="14"/>
      <c r="AX39" s="14"/>
      <c r="AY39" s="14"/>
      <c r="AZ39" s="14"/>
      <c r="BA39" s="14"/>
      <c r="BB39" s="14"/>
      <c r="BC39" s="14"/>
      <c r="BD39" s="14"/>
      <c r="BE39" s="14"/>
      <c r="BF39" s="14"/>
      <c r="BG39" s="14"/>
    </row>
    <row r="40" spans="1:59" x14ac:dyDescent="0.2">
      <c r="A40" t="s">
        <v>16</v>
      </c>
      <c r="B40" t="s">
        <v>17</v>
      </c>
      <c r="C40">
        <v>41</v>
      </c>
      <c r="D40" t="s">
        <v>24</v>
      </c>
      <c r="E40">
        <v>214</v>
      </c>
      <c r="F40" t="s">
        <v>26</v>
      </c>
      <c r="G40">
        <v>5910</v>
      </c>
      <c r="H40" t="s">
        <v>20</v>
      </c>
      <c r="I40">
        <v>239</v>
      </c>
      <c r="J40" t="s">
        <v>28</v>
      </c>
      <c r="K40">
        <v>2016</v>
      </c>
      <c r="L40">
        <v>2016</v>
      </c>
      <c r="M40" t="s">
        <v>22</v>
      </c>
      <c r="N40">
        <v>231</v>
      </c>
      <c r="P40" t="s">
        <v>23</v>
      </c>
      <c r="V40" t="s">
        <v>118</v>
      </c>
      <c r="W40">
        <v>38000</v>
      </c>
      <c r="X40" t="s">
        <v>118</v>
      </c>
      <c r="Y40">
        <v>25333</v>
      </c>
      <c r="Z40" t="s">
        <v>118</v>
      </c>
      <c r="AA40">
        <v>15000</v>
      </c>
      <c r="AD40" s="14"/>
      <c r="AE40" s="14"/>
      <c r="AF40" s="14"/>
      <c r="AG40" s="14"/>
      <c r="AH40" s="14"/>
      <c r="AI40" s="14"/>
      <c r="AJ40" s="12" t="s">
        <v>72</v>
      </c>
      <c r="AK40" s="11">
        <f t="shared" si="37"/>
        <v>200034.375</v>
      </c>
      <c r="AL40" s="12">
        <f t="shared" si="38"/>
        <v>1140000</v>
      </c>
      <c r="AM40" s="11">
        <f t="shared" si="41"/>
        <v>118271.52486834516</v>
      </c>
      <c r="AN40" s="11">
        <f t="shared" si="42"/>
        <v>197119.20811390859</v>
      </c>
      <c r="AO40" s="13">
        <f t="shared" si="39"/>
        <v>10.374695163889927</v>
      </c>
      <c r="AP40" s="13">
        <f t="shared" si="40"/>
        <v>17.291158606483208</v>
      </c>
      <c r="AR40" s="14"/>
      <c r="AS40" s="14"/>
      <c r="AT40" s="14"/>
      <c r="AU40" s="14"/>
      <c r="AV40" s="14"/>
      <c r="AW40" s="14"/>
      <c r="AX40" s="14"/>
      <c r="AY40" s="14"/>
      <c r="AZ40" s="14"/>
      <c r="BA40" s="14"/>
      <c r="BB40" s="14"/>
      <c r="BC40" s="14"/>
      <c r="BD40" s="14"/>
      <c r="BE40" s="14"/>
      <c r="BF40" s="14"/>
      <c r="BG40" s="14"/>
    </row>
    <row r="41" spans="1:59" x14ac:dyDescent="0.2">
      <c r="A41" t="s">
        <v>16</v>
      </c>
      <c r="B41" t="s">
        <v>17</v>
      </c>
      <c r="C41">
        <v>41</v>
      </c>
      <c r="D41" t="s">
        <v>24</v>
      </c>
      <c r="E41">
        <v>214</v>
      </c>
      <c r="F41" t="s">
        <v>26</v>
      </c>
      <c r="G41">
        <v>5910</v>
      </c>
      <c r="H41" t="s">
        <v>20</v>
      </c>
      <c r="I41">
        <v>236</v>
      </c>
      <c r="J41" t="s">
        <v>25</v>
      </c>
      <c r="K41">
        <v>2016</v>
      </c>
      <c r="L41">
        <v>2016</v>
      </c>
      <c r="M41" t="s">
        <v>22</v>
      </c>
      <c r="N41">
        <v>4644</v>
      </c>
      <c r="P41" t="s">
        <v>23</v>
      </c>
      <c r="V41" t="s">
        <v>120</v>
      </c>
      <c r="W41">
        <v>1181</v>
      </c>
      <c r="X41" t="s">
        <v>120</v>
      </c>
      <c r="Y41">
        <v>21148</v>
      </c>
      <c r="Z41" t="s">
        <v>120</v>
      </c>
      <c r="AA41">
        <v>559</v>
      </c>
      <c r="AD41" s="16"/>
      <c r="AE41" s="15"/>
      <c r="AF41" s="15"/>
      <c r="AG41" s="17"/>
      <c r="AH41" s="15"/>
      <c r="AI41" s="15"/>
      <c r="AJ41" s="12" t="s">
        <v>163</v>
      </c>
      <c r="AK41" s="11">
        <f t="shared" si="37"/>
        <v>89283.712309916533</v>
      </c>
      <c r="AL41" s="12">
        <f t="shared" si="38"/>
        <v>23281989</v>
      </c>
      <c r="AM41" s="11">
        <f t="shared" si="41"/>
        <v>2415435.3868403849</v>
      </c>
      <c r="AN41" s="11">
        <f t="shared" si="42"/>
        <v>4025725.6447339752</v>
      </c>
      <c r="AO41" s="13">
        <f t="shared" si="39"/>
        <v>10.374695163889928</v>
      </c>
      <c r="AP41" s="13">
        <f t="shared" si="40"/>
        <v>17.291158606483211</v>
      </c>
      <c r="AR41" s="14"/>
      <c r="AS41" s="14"/>
      <c r="AT41" s="14"/>
      <c r="AU41" s="14"/>
      <c r="AV41" s="14"/>
      <c r="AW41" s="14"/>
      <c r="AX41" s="14"/>
      <c r="AY41" s="14"/>
      <c r="AZ41" s="14"/>
      <c r="BA41" s="14"/>
      <c r="BB41" s="14"/>
      <c r="BC41" s="14"/>
      <c r="BD41" s="14"/>
      <c r="BE41" s="14"/>
      <c r="BF41" s="14"/>
      <c r="BG41" s="14"/>
    </row>
    <row r="42" spans="1:59" x14ac:dyDescent="0.2">
      <c r="A42" t="s">
        <v>16</v>
      </c>
      <c r="B42" t="s">
        <v>17</v>
      </c>
      <c r="C42">
        <v>214</v>
      </c>
      <c r="D42" t="s">
        <v>26</v>
      </c>
      <c r="E42">
        <v>96</v>
      </c>
      <c r="F42" t="s">
        <v>19</v>
      </c>
      <c r="G42">
        <v>5910</v>
      </c>
      <c r="H42" t="s">
        <v>20</v>
      </c>
      <c r="I42">
        <v>238</v>
      </c>
      <c r="J42" t="s">
        <v>32</v>
      </c>
      <c r="K42">
        <v>2016</v>
      </c>
      <c r="L42">
        <v>2016</v>
      </c>
      <c r="M42" t="s">
        <v>22</v>
      </c>
      <c r="N42">
        <v>80</v>
      </c>
      <c r="P42" t="s">
        <v>23</v>
      </c>
      <c r="V42" t="s">
        <v>121</v>
      </c>
      <c r="W42">
        <v>146217</v>
      </c>
      <c r="X42" t="s">
        <v>121</v>
      </c>
      <c r="Y42">
        <v>21872</v>
      </c>
      <c r="Z42" t="s">
        <v>121</v>
      </c>
      <c r="AA42">
        <v>66851</v>
      </c>
      <c r="AD42" s="16"/>
      <c r="AE42" s="15"/>
      <c r="AF42" s="15"/>
      <c r="AG42" s="17"/>
      <c r="AH42" s="15"/>
      <c r="AI42" s="15"/>
      <c r="AJ42" s="12" t="s">
        <v>100</v>
      </c>
      <c r="AK42" s="11">
        <f t="shared" si="37"/>
        <v>0</v>
      </c>
      <c r="AL42" s="12">
        <f t="shared" si="38"/>
        <v>6640882</v>
      </c>
      <c r="AM42" s="11">
        <f t="shared" si="41"/>
        <v>688971.26369363663</v>
      </c>
      <c r="AN42" s="11">
        <f t="shared" si="42"/>
        <v>1148285.4394893944</v>
      </c>
      <c r="AO42" s="13">
        <f t="shared" si="39"/>
        <v>10.374695163889927</v>
      </c>
      <c r="AP42" s="13">
        <f t="shared" si="40"/>
        <v>17.291158606483211</v>
      </c>
      <c r="AR42" s="14"/>
      <c r="AS42" s="14"/>
      <c r="AT42" s="14"/>
      <c r="AU42" s="14"/>
      <c r="AV42" s="14"/>
      <c r="AW42" s="14"/>
      <c r="AX42" s="14"/>
      <c r="AY42" s="14"/>
      <c r="AZ42" s="14"/>
      <c r="BA42" s="14"/>
      <c r="BB42" s="14"/>
      <c r="BC42" s="14"/>
      <c r="BD42" s="14"/>
      <c r="BE42" s="14"/>
      <c r="BF42" s="14"/>
      <c r="BG42" s="14"/>
    </row>
    <row r="43" spans="1:59" x14ac:dyDescent="0.2">
      <c r="A43" t="s">
        <v>16</v>
      </c>
      <c r="B43" t="s">
        <v>17</v>
      </c>
      <c r="C43">
        <v>214</v>
      </c>
      <c r="D43" t="s">
        <v>26</v>
      </c>
      <c r="E43">
        <v>96</v>
      </c>
      <c r="F43" t="s">
        <v>19</v>
      </c>
      <c r="G43">
        <v>5910</v>
      </c>
      <c r="H43" t="s">
        <v>20</v>
      </c>
      <c r="I43">
        <v>237</v>
      </c>
      <c r="J43" t="s">
        <v>21</v>
      </c>
      <c r="K43">
        <v>2016</v>
      </c>
      <c r="L43">
        <v>2016</v>
      </c>
      <c r="M43" t="s">
        <v>22</v>
      </c>
      <c r="N43">
        <v>2</v>
      </c>
      <c r="P43" t="s">
        <v>23</v>
      </c>
      <c r="V43" t="s">
        <v>42</v>
      </c>
      <c r="W43">
        <v>14008000</v>
      </c>
      <c r="X43" t="s">
        <v>42</v>
      </c>
      <c r="Y43">
        <v>12181</v>
      </c>
      <c r="Z43" t="s">
        <v>42</v>
      </c>
      <c r="AA43">
        <v>11500000</v>
      </c>
      <c r="AD43" s="14"/>
      <c r="AE43" s="15"/>
      <c r="AF43" s="15"/>
      <c r="AG43" s="15"/>
      <c r="AH43" s="15"/>
      <c r="AI43" s="15"/>
      <c r="AJ43" s="12"/>
      <c r="AK43" s="12"/>
      <c r="AL43" s="12"/>
      <c r="AM43" s="12"/>
      <c r="AN43" s="12"/>
      <c r="AO43" s="12"/>
      <c r="AP43" s="12"/>
      <c r="AR43" s="14"/>
      <c r="AS43" s="14"/>
      <c r="AT43" s="14"/>
      <c r="AU43" s="14"/>
      <c r="AV43" s="14"/>
      <c r="AW43" s="14"/>
      <c r="AX43" s="14"/>
      <c r="AY43" s="14"/>
      <c r="AZ43" s="14"/>
      <c r="BA43" s="14"/>
      <c r="BB43" s="14"/>
      <c r="BC43" s="14"/>
      <c r="BD43" s="14"/>
      <c r="BE43" s="14"/>
      <c r="BF43" s="14"/>
      <c r="BG43" s="14"/>
    </row>
    <row r="44" spans="1:59" x14ac:dyDescent="0.2">
      <c r="A44" t="s">
        <v>16</v>
      </c>
      <c r="B44" t="s">
        <v>17</v>
      </c>
      <c r="C44">
        <v>214</v>
      </c>
      <c r="D44" t="s">
        <v>26</v>
      </c>
      <c r="E44">
        <v>96</v>
      </c>
      <c r="F44" t="s">
        <v>19</v>
      </c>
      <c r="G44">
        <v>5910</v>
      </c>
      <c r="H44" t="s">
        <v>20</v>
      </c>
      <c r="I44">
        <v>239</v>
      </c>
      <c r="J44" t="s">
        <v>28</v>
      </c>
      <c r="K44">
        <v>2016</v>
      </c>
      <c r="L44">
        <v>2016</v>
      </c>
      <c r="M44" t="s">
        <v>22</v>
      </c>
      <c r="N44">
        <v>1173</v>
      </c>
      <c r="P44" t="s">
        <v>23</v>
      </c>
      <c r="V44" t="s">
        <v>43</v>
      </c>
      <c r="W44">
        <v>967876</v>
      </c>
      <c r="X44" t="s">
        <v>43</v>
      </c>
      <c r="Y44">
        <v>15515</v>
      </c>
      <c r="Z44" t="s">
        <v>43</v>
      </c>
      <c r="AA44">
        <v>623826</v>
      </c>
      <c r="AD44" s="14"/>
      <c r="AE44" s="15"/>
      <c r="AF44" s="15"/>
      <c r="AG44" s="15"/>
      <c r="AH44" s="18"/>
      <c r="AI44" s="18"/>
      <c r="AJ44" s="11"/>
      <c r="AK44" s="12" t="s">
        <v>192</v>
      </c>
      <c r="AL44" s="12" t="s">
        <v>191</v>
      </c>
      <c r="AM44" s="12" t="s">
        <v>190</v>
      </c>
      <c r="AN44" s="12" t="s">
        <v>189</v>
      </c>
      <c r="AO44" s="12" t="s">
        <v>181</v>
      </c>
      <c r="AP44" s="12" t="s">
        <v>182</v>
      </c>
      <c r="AR44" s="14"/>
      <c r="AS44" s="14"/>
      <c r="AT44" s="14"/>
      <c r="AU44" s="14"/>
      <c r="AV44" s="14"/>
      <c r="AW44" s="14"/>
      <c r="AX44" s="14"/>
      <c r="AY44" s="14"/>
      <c r="AZ44" s="14"/>
      <c r="BA44" s="14"/>
      <c r="BB44" s="14"/>
      <c r="BC44" s="14"/>
      <c r="BD44" s="14"/>
      <c r="BE44" s="14"/>
      <c r="BF44" s="14"/>
      <c r="BG44" s="14"/>
    </row>
    <row r="45" spans="1:59" x14ac:dyDescent="0.2">
      <c r="A45" t="s">
        <v>16</v>
      </c>
      <c r="B45" t="s">
        <v>17</v>
      </c>
      <c r="C45">
        <v>214</v>
      </c>
      <c r="D45" t="s">
        <v>26</v>
      </c>
      <c r="E45">
        <v>96</v>
      </c>
      <c r="F45" t="s">
        <v>19</v>
      </c>
      <c r="G45">
        <v>5910</v>
      </c>
      <c r="H45" t="s">
        <v>20</v>
      </c>
      <c r="I45">
        <v>236</v>
      </c>
      <c r="J45" t="s">
        <v>25</v>
      </c>
      <c r="K45">
        <v>2016</v>
      </c>
      <c r="L45">
        <v>2016</v>
      </c>
      <c r="M45" t="s">
        <v>22</v>
      </c>
      <c r="N45">
        <v>4</v>
      </c>
      <c r="O45" t="s">
        <v>35</v>
      </c>
      <c r="P45" t="s">
        <v>36</v>
      </c>
      <c r="V45" t="s">
        <v>122</v>
      </c>
      <c r="W45">
        <v>144189</v>
      </c>
      <c r="X45" t="s">
        <v>122</v>
      </c>
      <c r="Y45">
        <v>22678</v>
      </c>
      <c r="Z45" t="s">
        <v>122</v>
      </c>
      <c r="AA45">
        <v>63582</v>
      </c>
      <c r="AD45" s="14"/>
      <c r="AE45" s="15"/>
      <c r="AF45" s="15"/>
      <c r="AG45" s="15"/>
      <c r="AH45" s="18"/>
      <c r="AI45" s="18"/>
      <c r="AJ45" s="12"/>
      <c r="AK45" s="12"/>
      <c r="AL45" s="12"/>
      <c r="AM45" s="12" t="s">
        <v>187</v>
      </c>
      <c r="AN45" s="12" t="s">
        <v>188</v>
      </c>
      <c r="AO45" s="12"/>
      <c r="AP45" s="12"/>
      <c r="AR45" s="14"/>
      <c r="AS45" s="14"/>
      <c r="AT45" s="14"/>
      <c r="AU45" s="14"/>
      <c r="AV45" s="14"/>
      <c r="AW45" s="14"/>
      <c r="AX45" s="14"/>
      <c r="AY45" s="14"/>
      <c r="AZ45" s="14"/>
      <c r="BA45" s="14"/>
      <c r="BB45" s="14"/>
      <c r="BC45" s="14"/>
      <c r="BD45" s="14"/>
      <c r="BE45" s="14"/>
      <c r="BF45" s="14"/>
      <c r="BG45" s="14"/>
    </row>
    <row r="46" spans="1:59" x14ac:dyDescent="0.2">
      <c r="A46" t="s">
        <v>16</v>
      </c>
      <c r="B46" t="s">
        <v>17</v>
      </c>
      <c r="C46">
        <v>214</v>
      </c>
      <c r="D46" t="s">
        <v>26</v>
      </c>
      <c r="E46">
        <v>128</v>
      </c>
      <c r="F46" t="s">
        <v>34</v>
      </c>
      <c r="G46">
        <v>5910</v>
      </c>
      <c r="H46" t="s">
        <v>20</v>
      </c>
      <c r="I46">
        <v>239</v>
      </c>
      <c r="J46" t="s">
        <v>28</v>
      </c>
      <c r="K46">
        <v>2016</v>
      </c>
      <c r="L46">
        <v>2016</v>
      </c>
      <c r="M46" t="s">
        <v>22</v>
      </c>
      <c r="N46">
        <v>73</v>
      </c>
      <c r="P46" t="s">
        <v>23</v>
      </c>
      <c r="V46" t="s">
        <v>123</v>
      </c>
      <c r="W46">
        <v>27</v>
      </c>
      <c r="X46" t="s">
        <v>123</v>
      </c>
      <c r="Y46">
        <v>7652</v>
      </c>
      <c r="Z46" t="s">
        <v>123</v>
      </c>
      <c r="AA46">
        <v>35</v>
      </c>
      <c r="AD46" s="14"/>
      <c r="AE46" s="14"/>
      <c r="AF46" s="14"/>
      <c r="AG46" s="14"/>
      <c r="AH46" s="14"/>
      <c r="AI46" s="14"/>
      <c r="AJ46" s="12" t="s">
        <v>18</v>
      </c>
      <c r="AK46" s="11">
        <f>AD3</f>
        <v>7805660</v>
      </c>
      <c r="AL46" s="12">
        <f>SUM(AD3:AE3)</f>
        <v>58799258</v>
      </c>
      <c r="AM46" s="11">
        <f>AF23</f>
        <v>6100243.776129161</v>
      </c>
      <c r="AN46" s="11">
        <f>SUM(AF23:AJ23)</f>
        <v>10167072.960215269</v>
      </c>
      <c r="AO46" s="13">
        <f>AM46*100/SUM(AL46:AM46)</f>
        <v>9.3995232770383232</v>
      </c>
      <c r="AP46" s="13">
        <f>AN46*100/SUM(AL46,AN46)</f>
        <v>14.742081851621721</v>
      </c>
      <c r="AQ46" s="3"/>
      <c r="AR46" s="14"/>
      <c r="AS46" s="14"/>
      <c r="AT46" s="14"/>
      <c r="AU46" s="14"/>
      <c r="AV46" s="14"/>
      <c r="AW46" s="14"/>
      <c r="AX46" s="14"/>
      <c r="AY46" s="14"/>
      <c r="AZ46" s="14"/>
      <c r="BA46" s="14"/>
      <c r="BB46" s="14"/>
      <c r="BC46" s="14"/>
      <c r="BD46" s="14"/>
      <c r="BE46" s="14"/>
      <c r="BF46" s="14"/>
      <c r="BG46" s="14"/>
    </row>
    <row r="47" spans="1:59" x14ac:dyDescent="0.2">
      <c r="A47" t="s">
        <v>16</v>
      </c>
      <c r="B47" t="s">
        <v>17</v>
      </c>
      <c r="C47">
        <v>214</v>
      </c>
      <c r="D47" t="s">
        <v>26</v>
      </c>
      <c r="E47">
        <v>128</v>
      </c>
      <c r="F47" t="s">
        <v>34</v>
      </c>
      <c r="G47">
        <v>5910</v>
      </c>
      <c r="H47" t="s">
        <v>20</v>
      </c>
      <c r="I47">
        <v>236</v>
      </c>
      <c r="J47" t="s">
        <v>25</v>
      </c>
      <c r="K47">
        <v>2016</v>
      </c>
      <c r="L47">
        <v>2016</v>
      </c>
      <c r="M47" t="s">
        <v>22</v>
      </c>
      <c r="N47">
        <v>1</v>
      </c>
      <c r="P47" t="s">
        <v>23</v>
      </c>
      <c r="V47" t="s">
        <v>44</v>
      </c>
      <c r="W47">
        <v>1081340</v>
      </c>
      <c r="X47" t="s">
        <v>44</v>
      </c>
      <c r="Y47">
        <v>37539</v>
      </c>
      <c r="Z47" t="s">
        <v>44</v>
      </c>
      <c r="AA47">
        <v>288060</v>
      </c>
      <c r="AD47" s="14"/>
      <c r="AE47" s="14"/>
      <c r="AF47" s="14"/>
      <c r="AG47" s="14"/>
      <c r="AH47" s="18"/>
      <c r="AI47" s="18"/>
      <c r="AJ47" s="12" t="s">
        <v>31</v>
      </c>
      <c r="AK47" s="11">
        <f t="shared" ref="AK47:AK53" si="43">AD4</f>
        <v>39720673</v>
      </c>
      <c r="AL47" s="12">
        <f t="shared" ref="AL47:AL53" si="44">SUM(AD4:AE4)</f>
        <v>96296714</v>
      </c>
      <c r="AM47" s="19" t="s">
        <v>198</v>
      </c>
      <c r="AN47" s="19" t="s">
        <v>199</v>
      </c>
      <c r="AO47" s="13"/>
      <c r="AP47" s="13"/>
      <c r="AR47" s="14"/>
      <c r="AS47" s="14"/>
      <c r="AT47" s="14"/>
      <c r="AU47" s="14"/>
      <c r="AV47" s="14"/>
      <c r="AW47" s="14"/>
      <c r="AX47" s="14"/>
      <c r="AY47" s="14"/>
      <c r="AZ47" s="14"/>
      <c r="BA47" s="14"/>
      <c r="BB47" s="14"/>
      <c r="BC47" s="14"/>
      <c r="BD47" s="14"/>
      <c r="BE47" s="14"/>
      <c r="BF47" s="14"/>
      <c r="BG47" s="14"/>
    </row>
    <row r="48" spans="1:59" x14ac:dyDescent="0.2">
      <c r="A48" t="s">
        <v>16</v>
      </c>
      <c r="B48" t="s">
        <v>17</v>
      </c>
      <c r="C48">
        <v>214</v>
      </c>
      <c r="D48" t="s">
        <v>26</v>
      </c>
      <c r="E48">
        <v>41</v>
      </c>
      <c r="F48" t="s">
        <v>24</v>
      </c>
      <c r="G48">
        <v>5910</v>
      </c>
      <c r="H48" t="s">
        <v>20</v>
      </c>
      <c r="I48">
        <v>238</v>
      </c>
      <c r="J48" t="s">
        <v>32</v>
      </c>
      <c r="K48">
        <v>2016</v>
      </c>
      <c r="L48">
        <v>2016</v>
      </c>
      <c r="M48" t="s">
        <v>22</v>
      </c>
      <c r="N48">
        <v>257</v>
      </c>
      <c r="P48" t="s">
        <v>23</v>
      </c>
      <c r="V48" t="s">
        <v>45</v>
      </c>
      <c r="W48">
        <v>238000</v>
      </c>
      <c r="X48" t="s">
        <v>45</v>
      </c>
      <c r="Y48">
        <v>15867</v>
      </c>
      <c r="Z48" t="s">
        <v>45</v>
      </c>
      <c r="AA48">
        <v>150000</v>
      </c>
      <c r="AD48" s="14"/>
      <c r="AE48" s="14"/>
      <c r="AF48" s="14"/>
      <c r="AG48" s="14"/>
      <c r="AH48" s="18"/>
      <c r="AI48" s="18"/>
      <c r="AJ48" s="12" t="s">
        <v>33</v>
      </c>
      <c r="AK48" s="11">
        <f t="shared" si="43"/>
        <v>1861106</v>
      </c>
      <c r="AL48" s="12">
        <f t="shared" si="44"/>
        <v>5827100</v>
      </c>
      <c r="AM48" s="11">
        <f t="shared" ref="AM48:AM53" si="45">AF25</f>
        <v>604543.86189503002</v>
      </c>
      <c r="AN48" s="11">
        <f t="shared" ref="AN48:AN53" si="46">SUM(AF25:AJ25)</f>
        <v>1007573.1031583833</v>
      </c>
      <c r="AO48" s="13">
        <f t="shared" ref="AO48:AO53" si="47">AM48*100/SUM(AL48:AM48)</f>
        <v>9.399523277038325</v>
      </c>
      <c r="AP48" s="13">
        <f t="shared" ref="AP48:AP53" si="48">AN48*100/SUM(AL48,AN48)</f>
        <v>14.742081851621721</v>
      </c>
      <c r="AR48" s="14"/>
      <c r="AS48" s="14"/>
      <c r="AT48" s="14"/>
      <c r="AU48" s="14"/>
      <c r="AV48" s="14"/>
      <c r="AW48" s="14"/>
      <c r="AX48" s="14"/>
      <c r="AY48" s="14"/>
      <c r="AZ48" s="14"/>
      <c r="BA48" s="14"/>
      <c r="BB48" s="14"/>
      <c r="BC48" s="14"/>
      <c r="BD48" s="14"/>
      <c r="BE48" s="14"/>
      <c r="BF48" s="14"/>
      <c r="BG48" s="14"/>
    </row>
    <row r="49" spans="1:59" x14ac:dyDescent="0.2">
      <c r="A49" t="s">
        <v>16</v>
      </c>
      <c r="B49" t="s">
        <v>17</v>
      </c>
      <c r="C49">
        <v>214</v>
      </c>
      <c r="D49" t="s">
        <v>26</v>
      </c>
      <c r="E49">
        <v>41</v>
      </c>
      <c r="F49" t="s">
        <v>24</v>
      </c>
      <c r="G49">
        <v>5910</v>
      </c>
      <c r="H49" t="s">
        <v>20</v>
      </c>
      <c r="I49">
        <v>237</v>
      </c>
      <c r="J49" t="s">
        <v>21</v>
      </c>
      <c r="K49">
        <v>2016</v>
      </c>
      <c r="L49">
        <v>2016</v>
      </c>
      <c r="M49" t="s">
        <v>22</v>
      </c>
      <c r="N49">
        <v>107</v>
      </c>
      <c r="P49" t="s">
        <v>23</v>
      </c>
      <c r="V49" t="s">
        <v>47</v>
      </c>
      <c r="W49">
        <v>231168</v>
      </c>
      <c r="X49" t="s">
        <v>47</v>
      </c>
      <c r="Y49">
        <v>21788</v>
      </c>
      <c r="Z49" t="s">
        <v>47</v>
      </c>
      <c r="AA49">
        <v>106098</v>
      </c>
      <c r="AD49" s="14"/>
      <c r="AE49" s="14"/>
      <c r="AF49" s="14"/>
      <c r="AG49" s="14"/>
      <c r="AH49" s="14"/>
      <c r="AI49" s="14"/>
      <c r="AJ49" s="12" t="s">
        <v>56</v>
      </c>
      <c r="AK49" s="11">
        <f t="shared" si="43"/>
        <v>456302</v>
      </c>
      <c r="AL49" s="12">
        <f t="shared" si="44"/>
        <v>3135177</v>
      </c>
      <c r="AM49" s="11">
        <f t="shared" si="45"/>
        <v>325265.05659838929</v>
      </c>
      <c r="AN49" s="11">
        <f t="shared" si="46"/>
        <v>542108.42766398215</v>
      </c>
      <c r="AO49" s="13">
        <f t="shared" si="47"/>
        <v>9.3995232770383232</v>
      </c>
      <c r="AP49" s="13">
        <f t="shared" si="48"/>
        <v>14.742081851621723</v>
      </c>
      <c r="AR49" s="14"/>
      <c r="AS49" s="14"/>
      <c r="AT49" s="14"/>
      <c r="AU49" s="14"/>
      <c r="AV49" s="14"/>
      <c r="AW49" s="14"/>
      <c r="AX49" s="14"/>
      <c r="AY49" s="14"/>
      <c r="AZ49" s="14"/>
      <c r="BA49" s="14"/>
      <c r="BB49" s="14"/>
      <c r="BC49" s="14"/>
      <c r="BD49" s="14"/>
      <c r="BE49" s="14"/>
      <c r="BF49" s="14"/>
      <c r="BG49" s="14"/>
    </row>
    <row r="50" spans="1:59" x14ac:dyDescent="0.2">
      <c r="A50" t="s">
        <v>16</v>
      </c>
      <c r="B50" t="s">
        <v>17</v>
      </c>
      <c r="C50">
        <v>214</v>
      </c>
      <c r="D50" t="s">
        <v>26</v>
      </c>
      <c r="E50">
        <v>41</v>
      </c>
      <c r="F50" t="s">
        <v>24</v>
      </c>
      <c r="G50">
        <v>5910</v>
      </c>
      <c r="H50" t="s">
        <v>20</v>
      </c>
      <c r="I50">
        <v>239</v>
      </c>
      <c r="J50" t="s">
        <v>28</v>
      </c>
      <c r="K50">
        <v>2016</v>
      </c>
      <c r="L50">
        <v>2016</v>
      </c>
      <c r="M50" t="s">
        <v>22</v>
      </c>
      <c r="N50">
        <v>5122</v>
      </c>
      <c r="P50" t="s">
        <v>23</v>
      </c>
      <c r="V50" t="s">
        <v>125</v>
      </c>
      <c r="W50">
        <v>2007</v>
      </c>
      <c r="X50" t="s">
        <v>125</v>
      </c>
      <c r="Y50">
        <v>9061</v>
      </c>
      <c r="Z50" t="s">
        <v>125</v>
      </c>
      <c r="AA50">
        <v>2215</v>
      </c>
      <c r="AD50" s="14"/>
      <c r="AE50" s="14"/>
      <c r="AF50" s="14"/>
      <c r="AG50" s="14"/>
      <c r="AH50" s="14"/>
      <c r="AI50" s="14"/>
      <c r="AJ50" s="12" t="s">
        <v>71</v>
      </c>
      <c r="AK50" s="11">
        <f t="shared" si="43"/>
        <v>37638345</v>
      </c>
      <c r="AL50" s="12">
        <f t="shared" si="44"/>
        <v>117208380</v>
      </c>
      <c r="AM50" s="11">
        <v>0</v>
      </c>
      <c r="AN50" s="11">
        <v>0</v>
      </c>
      <c r="AO50" s="13">
        <f t="shared" si="47"/>
        <v>0</v>
      </c>
      <c r="AP50" s="13">
        <f t="shared" si="48"/>
        <v>0</v>
      </c>
      <c r="AR50" s="14"/>
      <c r="AS50" s="14"/>
      <c r="AT50" s="14"/>
      <c r="AU50" s="14"/>
      <c r="AV50" s="14"/>
      <c r="AW50" s="14"/>
      <c r="AX50" s="14"/>
      <c r="AY50" s="14"/>
      <c r="AZ50" s="14"/>
      <c r="BA50" s="14"/>
      <c r="BB50" s="14"/>
      <c r="BC50" s="14"/>
      <c r="BD50" s="14"/>
      <c r="BE50" s="14"/>
      <c r="BF50" s="14"/>
      <c r="BG50" s="14"/>
    </row>
    <row r="51" spans="1:59" x14ac:dyDescent="0.2">
      <c r="A51" t="s">
        <v>16</v>
      </c>
      <c r="B51" t="s">
        <v>17</v>
      </c>
      <c r="C51">
        <v>214</v>
      </c>
      <c r="D51" t="s">
        <v>26</v>
      </c>
      <c r="E51">
        <v>41</v>
      </c>
      <c r="F51" t="s">
        <v>24</v>
      </c>
      <c r="G51">
        <v>5910</v>
      </c>
      <c r="H51" t="s">
        <v>20</v>
      </c>
      <c r="I51">
        <v>236</v>
      </c>
      <c r="J51" t="s">
        <v>25</v>
      </c>
      <c r="K51">
        <v>2016</v>
      </c>
      <c r="L51">
        <v>2016</v>
      </c>
      <c r="M51" t="s">
        <v>22</v>
      </c>
      <c r="N51">
        <v>3</v>
      </c>
      <c r="P51" t="s">
        <v>23</v>
      </c>
      <c r="V51" t="s">
        <v>126</v>
      </c>
      <c r="W51">
        <v>1240</v>
      </c>
      <c r="X51" t="s">
        <v>126</v>
      </c>
      <c r="Y51">
        <v>12003</v>
      </c>
      <c r="Z51" t="s">
        <v>126</v>
      </c>
      <c r="AA51">
        <v>1033</v>
      </c>
      <c r="AD51" s="14"/>
      <c r="AE51" s="14"/>
      <c r="AF51" s="14"/>
      <c r="AG51" s="14"/>
      <c r="AH51" s="14"/>
      <c r="AI51" s="14"/>
      <c r="AJ51" s="12" t="s">
        <v>72</v>
      </c>
      <c r="AK51" s="11">
        <f t="shared" si="43"/>
        <v>387435</v>
      </c>
      <c r="AL51" s="12">
        <f t="shared" si="44"/>
        <v>2208000</v>
      </c>
      <c r="AM51" s="11">
        <f t="shared" si="45"/>
        <v>229073.26921868959</v>
      </c>
      <c r="AN51" s="11">
        <f t="shared" si="46"/>
        <v>381788.78203114937</v>
      </c>
      <c r="AO51" s="13">
        <f t="shared" si="47"/>
        <v>9.3995232770383232</v>
      </c>
      <c r="AP51" s="13">
        <f t="shared" si="48"/>
        <v>14.742081851621721</v>
      </c>
      <c r="AR51" s="14"/>
      <c r="AS51" s="14"/>
      <c r="AT51" s="14"/>
      <c r="AU51" s="14"/>
      <c r="AV51" s="14"/>
      <c r="AW51" s="14"/>
      <c r="AX51" s="14"/>
      <c r="AY51" s="14"/>
      <c r="AZ51" s="14"/>
      <c r="BA51" s="14"/>
      <c r="BB51" s="14"/>
      <c r="BC51" s="14"/>
      <c r="BD51" s="14"/>
      <c r="BE51" s="14"/>
      <c r="BF51" s="14"/>
      <c r="BG51" s="14"/>
    </row>
    <row r="52" spans="1:59" x14ac:dyDescent="0.2">
      <c r="A52" t="s">
        <v>16</v>
      </c>
      <c r="B52" t="s">
        <v>17</v>
      </c>
      <c r="C52">
        <v>48</v>
      </c>
      <c r="D52" t="s">
        <v>37</v>
      </c>
      <c r="E52">
        <v>41</v>
      </c>
      <c r="F52" t="s">
        <v>24</v>
      </c>
      <c r="G52">
        <v>5910</v>
      </c>
      <c r="H52" t="s">
        <v>20</v>
      </c>
      <c r="I52">
        <v>237</v>
      </c>
      <c r="J52" t="s">
        <v>21</v>
      </c>
      <c r="K52">
        <v>2016</v>
      </c>
      <c r="L52">
        <v>2016</v>
      </c>
      <c r="M52" t="s">
        <v>22</v>
      </c>
      <c r="N52">
        <v>49</v>
      </c>
      <c r="P52" t="s">
        <v>23</v>
      </c>
      <c r="V52" t="s">
        <v>127</v>
      </c>
      <c r="W52">
        <v>19130</v>
      </c>
      <c r="X52" t="s">
        <v>127</v>
      </c>
      <c r="Y52">
        <v>15849</v>
      </c>
      <c r="Z52" t="s">
        <v>127</v>
      </c>
      <c r="AA52">
        <v>12070</v>
      </c>
      <c r="AD52" s="14"/>
      <c r="AE52" s="14"/>
      <c r="AF52" s="14"/>
      <c r="AG52" s="14"/>
      <c r="AH52" s="14"/>
      <c r="AI52" s="14"/>
      <c r="AJ52" s="12" t="s">
        <v>163</v>
      </c>
      <c r="AK52" s="11">
        <f t="shared" si="43"/>
        <v>151253</v>
      </c>
      <c r="AL52" s="12">
        <f t="shared" si="44"/>
        <v>39441356</v>
      </c>
      <c r="AM52" s="11">
        <f t="shared" si="45"/>
        <v>4091920.4535046099</v>
      </c>
      <c r="AN52" s="11">
        <f t="shared" si="46"/>
        <v>6819867.4225076837</v>
      </c>
      <c r="AO52" s="13">
        <f t="shared" si="47"/>
        <v>9.399523277038325</v>
      </c>
      <c r="AP52" s="13">
        <f t="shared" si="48"/>
        <v>14.742081851621727</v>
      </c>
      <c r="AR52" s="14"/>
      <c r="AS52" s="14"/>
      <c r="AT52" s="14"/>
      <c r="AU52" s="14"/>
      <c r="AV52" s="14"/>
      <c r="AW52" s="14"/>
      <c r="AX52" s="14"/>
      <c r="AY52" s="14"/>
      <c r="AZ52" s="14"/>
      <c r="BA52" s="14"/>
      <c r="BB52" s="14"/>
      <c r="BC52" s="14"/>
      <c r="BD52" s="14"/>
      <c r="BE52" s="14"/>
      <c r="BF52" s="14"/>
      <c r="BG52" s="14"/>
    </row>
    <row r="53" spans="1:59" x14ac:dyDescent="0.2">
      <c r="A53" t="s">
        <v>16</v>
      </c>
      <c r="B53" t="s">
        <v>17</v>
      </c>
      <c r="C53">
        <v>48</v>
      </c>
      <c r="D53" t="s">
        <v>37</v>
      </c>
      <c r="E53">
        <v>41</v>
      </c>
      <c r="F53" t="s">
        <v>24</v>
      </c>
      <c r="G53">
        <v>5910</v>
      </c>
      <c r="H53" t="s">
        <v>20</v>
      </c>
      <c r="I53">
        <v>239</v>
      </c>
      <c r="J53" t="s">
        <v>28</v>
      </c>
      <c r="K53">
        <v>2016</v>
      </c>
      <c r="L53">
        <v>2016</v>
      </c>
      <c r="M53" t="s">
        <v>22</v>
      </c>
      <c r="N53">
        <v>0</v>
      </c>
      <c r="P53" t="s">
        <v>23</v>
      </c>
      <c r="V53" t="s">
        <v>129</v>
      </c>
      <c r="W53">
        <v>3349</v>
      </c>
      <c r="X53" t="s">
        <v>129</v>
      </c>
      <c r="Y53">
        <v>4280</v>
      </c>
      <c r="Z53" t="s">
        <v>129</v>
      </c>
      <c r="AA53">
        <v>7826</v>
      </c>
      <c r="AD53" s="14"/>
      <c r="AE53" s="14"/>
      <c r="AF53" s="14"/>
      <c r="AG53" s="14"/>
      <c r="AH53" s="14"/>
      <c r="AI53" s="14"/>
      <c r="AJ53" s="12" t="s">
        <v>100</v>
      </c>
      <c r="AK53" s="11">
        <f t="shared" si="43"/>
        <v>0</v>
      </c>
      <c r="AL53" s="12">
        <f t="shared" si="44"/>
        <v>11966328</v>
      </c>
      <c r="AM53" s="11">
        <f t="shared" si="45"/>
        <v>1241470.0523112062</v>
      </c>
      <c r="AN53" s="11">
        <f t="shared" si="46"/>
        <v>2069116.7538520107</v>
      </c>
      <c r="AO53" s="13">
        <f t="shared" si="47"/>
        <v>9.3995232770383232</v>
      </c>
      <c r="AP53" s="13">
        <f t="shared" si="48"/>
        <v>14.742081851621725</v>
      </c>
      <c r="AR53" s="14"/>
      <c r="AS53" s="14"/>
      <c r="AT53" s="14"/>
      <c r="AU53" s="14"/>
      <c r="AV53" s="14"/>
      <c r="AW53" s="14"/>
      <c r="AX53" s="14"/>
      <c r="AY53" s="14"/>
      <c r="AZ53" s="14"/>
      <c r="BA53" s="14"/>
      <c r="BB53" s="14"/>
      <c r="BC53" s="14"/>
      <c r="BD53" s="14"/>
      <c r="BE53" s="14"/>
      <c r="BF53" s="14"/>
      <c r="BG53" s="14"/>
    </row>
    <row r="54" spans="1:59" x14ac:dyDescent="0.2">
      <c r="A54" t="s">
        <v>16</v>
      </c>
      <c r="B54" t="s">
        <v>17</v>
      </c>
      <c r="C54">
        <v>54</v>
      </c>
      <c r="D54" t="s">
        <v>38</v>
      </c>
      <c r="E54">
        <v>41</v>
      </c>
      <c r="F54" t="s">
        <v>24</v>
      </c>
      <c r="G54">
        <v>5910</v>
      </c>
      <c r="H54" t="s">
        <v>20</v>
      </c>
      <c r="I54">
        <v>239</v>
      </c>
      <c r="J54" t="s">
        <v>28</v>
      </c>
      <c r="K54">
        <v>2016</v>
      </c>
      <c r="L54">
        <v>2016</v>
      </c>
      <c r="M54" t="s">
        <v>22</v>
      </c>
      <c r="N54">
        <v>0</v>
      </c>
      <c r="P54" t="s">
        <v>23</v>
      </c>
      <c r="V54" t="s">
        <v>130</v>
      </c>
      <c r="W54">
        <v>43</v>
      </c>
      <c r="X54" t="s">
        <v>130</v>
      </c>
      <c r="Y54">
        <v>5727</v>
      </c>
      <c r="Z54" t="s">
        <v>130</v>
      </c>
      <c r="AA54">
        <v>76</v>
      </c>
      <c r="AR54" s="14"/>
      <c r="AS54" s="14"/>
      <c r="AT54" s="14"/>
      <c r="AU54" s="14"/>
      <c r="AV54" s="14"/>
      <c r="AW54" s="14"/>
      <c r="AX54" s="14"/>
      <c r="AY54" s="14"/>
      <c r="AZ54" s="14"/>
      <c r="BA54" s="14"/>
      <c r="BB54" s="14"/>
      <c r="BC54" s="14"/>
      <c r="BD54" s="14"/>
      <c r="BE54" s="14"/>
      <c r="BF54" s="14"/>
      <c r="BG54" s="14"/>
    </row>
    <row r="55" spans="1:59" x14ac:dyDescent="0.2">
      <c r="A55" t="s">
        <v>16</v>
      </c>
      <c r="B55" t="s">
        <v>17</v>
      </c>
      <c r="C55">
        <v>68</v>
      </c>
      <c r="D55" t="s">
        <v>39</v>
      </c>
      <c r="E55">
        <v>96</v>
      </c>
      <c r="F55" t="s">
        <v>19</v>
      </c>
      <c r="G55">
        <v>5910</v>
      </c>
      <c r="H55" t="s">
        <v>20</v>
      </c>
      <c r="I55">
        <v>236</v>
      </c>
      <c r="J55" t="s">
        <v>25</v>
      </c>
      <c r="K55">
        <v>2016</v>
      </c>
      <c r="L55">
        <v>2016</v>
      </c>
      <c r="M55" t="s">
        <v>22</v>
      </c>
      <c r="N55">
        <v>0</v>
      </c>
      <c r="P55" t="s">
        <v>23</v>
      </c>
      <c r="V55" t="s">
        <v>131</v>
      </c>
      <c r="W55">
        <v>132417</v>
      </c>
      <c r="X55" t="s">
        <v>131</v>
      </c>
      <c r="Y55">
        <v>8846</v>
      </c>
      <c r="Z55" t="s">
        <v>131</v>
      </c>
      <c r="AA55">
        <v>149689</v>
      </c>
      <c r="AR55" s="14"/>
      <c r="AS55" s="14"/>
      <c r="AT55" s="14"/>
      <c r="AU55" s="14"/>
      <c r="AV55" s="14"/>
      <c r="AW55" s="14"/>
      <c r="AX55" s="14"/>
      <c r="AY55" s="14"/>
      <c r="AZ55" s="14"/>
      <c r="BA55" s="14"/>
      <c r="BB55" s="14"/>
      <c r="BC55" s="14"/>
      <c r="BD55" s="14"/>
      <c r="BE55" s="14"/>
      <c r="BF55" s="14"/>
      <c r="BG55" s="14"/>
    </row>
    <row r="56" spans="1:59" x14ac:dyDescent="0.2">
      <c r="A56" t="s">
        <v>16</v>
      </c>
      <c r="B56" t="s">
        <v>17</v>
      </c>
      <c r="C56">
        <v>68</v>
      </c>
      <c r="D56" t="s">
        <v>39</v>
      </c>
      <c r="E56">
        <v>214</v>
      </c>
      <c r="F56" t="s">
        <v>26</v>
      </c>
      <c r="G56">
        <v>5910</v>
      </c>
      <c r="H56" t="s">
        <v>20</v>
      </c>
      <c r="I56">
        <v>236</v>
      </c>
      <c r="J56" t="s">
        <v>25</v>
      </c>
      <c r="K56">
        <v>2016</v>
      </c>
      <c r="L56">
        <v>2016</v>
      </c>
      <c r="M56" t="s">
        <v>22</v>
      </c>
      <c r="N56">
        <v>3</v>
      </c>
      <c r="P56" t="s">
        <v>23</v>
      </c>
      <c r="V56" t="s">
        <v>48</v>
      </c>
      <c r="X56" t="s">
        <v>132</v>
      </c>
      <c r="Y56">
        <v>6434</v>
      </c>
      <c r="Z56" t="s">
        <v>48</v>
      </c>
      <c r="AR56" s="14"/>
      <c r="AS56" s="14"/>
      <c r="AT56" s="14"/>
      <c r="AU56" s="14"/>
      <c r="AV56" s="14"/>
      <c r="AW56" s="14"/>
      <c r="AX56" s="14"/>
      <c r="AY56" s="14"/>
      <c r="AZ56" s="14"/>
      <c r="BA56" s="14"/>
      <c r="BB56" s="14"/>
      <c r="BC56" s="14"/>
      <c r="BD56" s="14"/>
      <c r="BE56" s="14"/>
      <c r="BF56" s="14"/>
      <c r="BG56" s="14"/>
    </row>
    <row r="57" spans="1:59" x14ac:dyDescent="0.2">
      <c r="A57" t="s">
        <v>16</v>
      </c>
      <c r="B57" t="s">
        <v>17</v>
      </c>
      <c r="C57">
        <v>79</v>
      </c>
      <c r="D57" t="s">
        <v>40</v>
      </c>
      <c r="E57">
        <v>96</v>
      </c>
      <c r="F57" t="s">
        <v>19</v>
      </c>
      <c r="G57">
        <v>5910</v>
      </c>
      <c r="H57" t="s">
        <v>20</v>
      </c>
      <c r="I57">
        <v>237</v>
      </c>
      <c r="J57" t="s">
        <v>21</v>
      </c>
      <c r="K57">
        <v>2016</v>
      </c>
      <c r="L57">
        <v>2016</v>
      </c>
      <c r="M57" t="s">
        <v>22</v>
      </c>
      <c r="N57">
        <v>15</v>
      </c>
      <c r="P57" t="s">
        <v>23</v>
      </c>
      <c r="V57" t="s">
        <v>133</v>
      </c>
      <c r="W57">
        <v>509114</v>
      </c>
      <c r="X57" t="s">
        <v>133</v>
      </c>
      <c r="Y57">
        <v>18327</v>
      </c>
      <c r="Z57" t="s">
        <v>133</v>
      </c>
      <c r="AA57">
        <v>277802</v>
      </c>
      <c r="AR57" s="14"/>
      <c r="AS57" s="14"/>
      <c r="AT57" s="14"/>
      <c r="AU57" s="14"/>
      <c r="AV57" s="14"/>
      <c r="AW57" s="14"/>
      <c r="AX57" s="14"/>
      <c r="AY57" s="14"/>
      <c r="AZ57" s="14"/>
      <c r="BA57" s="14"/>
      <c r="BB57" s="14"/>
      <c r="BC57" s="14"/>
      <c r="BD57" s="14"/>
      <c r="BE57" s="14"/>
      <c r="BF57" s="14"/>
      <c r="BG57" s="14"/>
    </row>
    <row r="58" spans="1:59" x14ac:dyDescent="0.2">
      <c r="A58" t="s">
        <v>16</v>
      </c>
      <c r="B58" t="s">
        <v>17</v>
      </c>
      <c r="C58">
        <v>79</v>
      </c>
      <c r="D58" t="s">
        <v>40</v>
      </c>
      <c r="E58">
        <v>96</v>
      </c>
      <c r="F58" t="s">
        <v>19</v>
      </c>
      <c r="G58">
        <v>5910</v>
      </c>
      <c r="H58" t="s">
        <v>20</v>
      </c>
      <c r="I58">
        <v>239</v>
      </c>
      <c r="J58" t="s">
        <v>28</v>
      </c>
      <c r="K58">
        <v>2016</v>
      </c>
      <c r="L58">
        <v>2016</v>
      </c>
      <c r="M58" t="s">
        <v>22</v>
      </c>
      <c r="N58">
        <v>1</v>
      </c>
      <c r="P58" t="s">
        <v>23</v>
      </c>
      <c r="V58" t="s">
        <v>49</v>
      </c>
      <c r="W58">
        <v>1000</v>
      </c>
      <c r="X58" t="s">
        <v>49</v>
      </c>
      <c r="Y58">
        <v>10000</v>
      </c>
      <c r="Z58" t="s">
        <v>49</v>
      </c>
      <c r="AA58">
        <v>1000</v>
      </c>
      <c r="AR58" s="14"/>
      <c r="AS58" s="14"/>
      <c r="AT58" s="14"/>
      <c r="AU58" s="14"/>
      <c r="AV58" s="14"/>
      <c r="AW58" s="14"/>
      <c r="AX58" s="14"/>
      <c r="AY58" s="14"/>
      <c r="AZ58" s="14"/>
      <c r="BA58" s="14"/>
      <c r="BB58" s="14"/>
      <c r="BC58" s="14"/>
      <c r="BD58" s="14"/>
      <c r="BE58" s="14"/>
      <c r="BF58" s="14"/>
      <c r="BG58" s="14"/>
    </row>
    <row r="59" spans="1:59" x14ac:dyDescent="0.2">
      <c r="A59" t="s">
        <v>16</v>
      </c>
      <c r="B59" t="s">
        <v>17</v>
      </c>
      <c r="C59">
        <v>79</v>
      </c>
      <c r="D59" t="s">
        <v>40</v>
      </c>
      <c r="E59">
        <v>41</v>
      </c>
      <c r="F59" t="s">
        <v>24</v>
      </c>
      <c r="G59">
        <v>5910</v>
      </c>
      <c r="H59" t="s">
        <v>20</v>
      </c>
      <c r="I59">
        <v>238</v>
      </c>
      <c r="J59" t="s">
        <v>32</v>
      </c>
      <c r="K59">
        <v>2016</v>
      </c>
      <c r="L59">
        <v>2016</v>
      </c>
      <c r="M59" t="s">
        <v>22</v>
      </c>
      <c r="N59">
        <v>1</v>
      </c>
      <c r="P59" t="s">
        <v>23</v>
      </c>
      <c r="V59" t="s">
        <v>134</v>
      </c>
      <c r="W59">
        <v>149185</v>
      </c>
      <c r="X59" t="s">
        <v>134</v>
      </c>
      <c r="Y59">
        <v>10432</v>
      </c>
      <c r="Z59" t="s">
        <v>134</v>
      </c>
      <c r="AA59">
        <v>143006</v>
      </c>
    </row>
    <row r="60" spans="1:59" x14ac:dyDescent="0.2">
      <c r="A60" t="s">
        <v>16</v>
      </c>
      <c r="B60" t="s">
        <v>17</v>
      </c>
      <c r="C60">
        <v>79</v>
      </c>
      <c r="D60" t="s">
        <v>40</v>
      </c>
      <c r="E60">
        <v>41</v>
      </c>
      <c r="F60" t="s">
        <v>24</v>
      </c>
      <c r="G60">
        <v>5910</v>
      </c>
      <c r="H60" t="s">
        <v>20</v>
      </c>
      <c r="I60">
        <v>237</v>
      </c>
      <c r="J60" t="s">
        <v>21</v>
      </c>
      <c r="K60">
        <v>2016</v>
      </c>
      <c r="L60">
        <v>2016</v>
      </c>
      <c r="M60" t="s">
        <v>22</v>
      </c>
      <c r="N60">
        <v>8</v>
      </c>
      <c r="P60" t="s">
        <v>23</v>
      </c>
      <c r="V60" t="s">
        <v>135</v>
      </c>
      <c r="W60">
        <v>28917</v>
      </c>
      <c r="X60" t="s">
        <v>135</v>
      </c>
      <c r="Y60">
        <v>12333</v>
      </c>
      <c r="Z60" t="s">
        <v>135</v>
      </c>
      <c r="AA60">
        <v>23446</v>
      </c>
    </row>
    <row r="61" spans="1:59" x14ac:dyDescent="0.2">
      <c r="A61" t="s">
        <v>16</v>
      </c>
      <c r="B61" t="s">
        <v>17</v>
      </c>
      <c r="C61">
        <v>79</v>
      </c>
      <c r="D61" t="s">
        <v>40</v>
      </c>
      <c r="E61">
        <v>41</v>
      </c>
      <c r="F61" t="s">
        <v>24</v>
      </c>
      <c r="G61">
        <v>5910</v>
      </c>
      <c r="H61" t="s">
        <v>20</v>
      </c>
      <c r="I61">
        <v>239</v>
      </c>
      <c r="J61" t="s">
        <v>28</v>
      </c>
      <c r="K61">
        <v>2016</v>
      </c>
      <c r="L61">
        <v>2016</v>
      </c>
      <c r="M61" t="s">
        <v>22</v>
      </c>
      <c r="N61">
        <v>0</v>
      </c>
      <c r="P61" t="s">
        <v>23</v>
      </c>
      <c r="V61" t="s">
        <v>136</v>
      </c>
      <c r="W61">
        <v>7000</v>
      </c>
      <c r="X61" t="s">
        <v>136</v>
      </c>
      <c r="Y61">
        <v>23333</v>
      </c>
      <c r="Z61" t="s">
        <v>136</v>
      </c>
      <c r="AA61">
        <v>3000</v>
      </c>
    </row>
    <row r="62" spans="1:59" x14ac:dyDescent="0.2">
      <c r="A62" t="s">
        <v>16</v>
      </c>
      <c r="B62" t="s">
        <v>17</v>
      </c>
      <c r="C62">
        <v>79</v>
      </c>
      <c r="D62" t="s">
        <v>40</v>
      </c>
      <c r="E62">
        <v>41</v>
      </c>
      <c r="F62" t="s">
        <v>24</v>
      </c>
      <c r="G62">
        <v>5910</v>
      </c>
      <c r="H62" t="s">
        <v>20</v>
      </c>
      <c r="I62">
        <v>236</v>
      </c>
      <c r="J62" t="s">
        <v>25</v>
      </c>
      <c r="K62">
        <v>2016</v>
      </c>
      <c r="L62">
        <v>2016</v>
      </c>
      <c r="M62" t="s">
        <v>22</v>
      </c>
      <c r="N62">
        <v>0</v>
      </c>
      <c r="P62" t="s">
        <v>23</v>
      </c>
      <c r="V62" t="s">
        <v>137</v>
      </c>
      <c r="W62">
        <v>588201</v>
      </c>
      <c r="X62" t="s">
        <v>137</v>
      </c>
      <c r="Y62">
        <v>9600</v>
      </c>
      <c r="Z62" t="s">
        <v>137</v>
      </c>
      <c r="AA62">
        <v>612725</v>
      </c>
    </row>
    <row r="63" spans="1:59" x14ac:dyDescent="0.2">
      <c r="A63" t="s">
        <v>16</v>
      </c>
      <c r="B63" t="s">
        <v>17</v>
      </c>
      <c r="C63">
        <v>79</v>
      </c>
      <c r="D63" t="s">
        <v>40</v>
      </c>
      <c r="E63">
        <v>214</v>
      </c>
      <c r="F63" t="s">
        <v>26</v>
      </c>
      <c r="G63">
        <v>5910</v>
      </c>
      <c r="H63" t="s">
        <v>20</v>
      </c>
      <c r="I63">
        <v>237</v>
      </c>
      <c r="J63" t="s">
        <v>21</v>
      </c>
      <c r="K63">
        <v>2016</v>
      </c>
      <c r="L63">
        <v>2016</v>
      </c>
      <c r="M63" t="s">
        <v>22</v>
      </c>
      <c r="N63">
        <v>1</v>
      </c>
      <c r="P63" t="s">
        <v>23</v>
      </c>
      <c r="V63" t="s">
        <v>52</v>
      </c>
      <c r="W63">
        <v>67</v>
      </c>
      <c r="X63" t="s">
        <v>52</v>
      </c>
      <c r="Y63">
        <v>4283</v>
      </c>
      <c r="Z63" t="s">
        <v>52</v>
      </c>
      <c r="AA63">
        <v>157</v>
      </c>
    </row>
    <row r="64" spans="1:59" x14ac:dyDescent="0.2">
      <c r="A64" t="s">
        <v>16</v>
      </c>
      <c r="B64" t="s">
        <v>17</v>
      </c>
      <c r="C64">
        <v>84</v>
      </c>
      <c r="D64" t="s">
        <v>41</v>
      </c>
      <c r="E64">
        <v>41</v>
      </c>
      <c r="F64" t="s">
        <v>24</v>
      </c>
      <c r="G64">
        <v>5910</v>
      </c>
      <c r="H64" t="s">
        <v>20</v>
      </c>
      <c r="I64">
        <v>237</v>
      </c>
      <c r="J64" t="s">
        <v>21</v>
      </c>
      <c r="K64">
        <v>2016</v>
      </c>
      <c r="L64">
        <v>2016</v>
      </c>
      <c r="M64" t="s">
        <v>22</v>
      </c>
      <c r="N64">
        <v>3</v>
      </c>
      <c r="P64" t="s">
        <v>23</v>
      </c>
      <c r="V64" t="s">
        <v>138</v>
      </c>
      <c r="W64">
        <v>109</v>
      </c>
      <c r="X64" t="s">
        <v>138</v>
      </c>
      <c r="Y64">
        <v>3951</v>
      </c>
      <c r="Z64" t="s">
        <v>138</v>
      </c>
      <c r="AA64">
        <v>276</v>
      </c>
    </row>
    <row r="65" spans="1:27" x14ac:dyDescent="0.2">
      <c r="A65" t="s">
        <v>16</v>
      </c>
      <c r="B65" t="s">
        <v>17</v>
      </c>
      <c r="C65">
        <v>100</v>
      </c>
      <c r="D65" t="s">
        <v>42</v>
      </c>
      <c r="E65">
        <v>96</v>
      </c>
      <c r="F65" t="s">
        <v>19</v>
      </c>
      <c r="G65">
        <v>5910</v>
      </c>
      <c r="H65" t="s">
        <v>20</v>
      </c>
      <c r="I65">
        <v>238</v>
      </c>
      <c r="J65" t="s">
        <v>32</v>
      </c>
      <c r="K65">
        <v>2016</v>
      </c>
      <c r="L65">
        <v>2016</v>
      </c>
      <c r="M65" t="s">
        <v>22</v>
      </c>
      <c r="N65">
        <v>1</v>
      </c>
      <c r="P65" t="s">
        <v>23</v>
      </c>
      <c r="V65" t="s">
        <v>139</v>
      </c>
      <c r="W65">
        <v>9163030</v>
      </c>
      <c r="X65" t="s">
        <v>139</v>
      </c>
      <c r="Y65">
        <v>27190</v>
      </c>
      <c r="Z65" t="s">
        <v>139</v>
      </c>
      <c r="AA65">
        <v>3370000</v>
      </c>
    </row>
    <row r="66" spans="1:27" x14ac:dyDescent="0.2">
      <c r="A66" t="s">
        <v>16</v>
      </c>
      <c r="B66" t="s">
        <v>17</v>
      </c>
      <c r="C66">
        <v>100</v>
      </c>
      <c r="D66" t="s">
        <v>42</v>
      </c>
      <c r="E66">
        <v>96</v>
      </c>
      <c r="F66" t="s">
        <v>19</v>
      </c>
      <c r="G66">
        <v>5910</v>
      </c>
      <c r="H66" t="s">
        <v>20</v>
      </c>
      <c r="I66">
        <v>239</v>
      </c>
      <c r="J66" t="s">
        <v>28</v>
      </c>
      <c r="K66">
        <v>2016</v>
      </c>
      <c r="L66">
        <v>2016</v>
      </c>
      <c r="M66" t="s">
        <v>22</v>
      </c>
      <c r="N66">
        <v>46</v>
      </c>
      <c r="P66" t="s">
        <v>23</v>
      </c>
      <c r="V66" t="s">
        <v>140</v>
      </c>
      <c r="W66">
        <v>1371</v>
      </c>
      <c r="X66" t="s">
        <v>140</v>
      </c>
      <c r="Y66">
        <v>17340</v>
      </c>
      <c r="Z66" t="s">
        <v>140</v>
      </c>
      <c r="AA66">
        <v>791</v>
      </c>
    </row>
    <row r="67" spans="1:27" x14ac:dyDescent="0.2">
      <c r="A67" t="s">
        <v>16</v>
      </c>
      <c r="B67" t="s">
        <v>17</v>
      </c>
      <c r="C67">
        <v>100</v>
      </c>
      <c r="D67" t="s">
        <v>42</v>
      </c>
      <c r="E67">
        <v>96</v>
      </c>
      <c r="F67" t="s">
        <v>19</v>
      </c>
      <c r="G67">
        <v>5910</v>
      </c>
      <c r="H67" t="s">
        <v>20</v>
      </c>
      <c r="I67">
        <v>236</v>
      </c>
      <c r="J67" t="s">
        <v>25</v>
      </c>
      <c r="K67">
        <v>2016</v>
      </c>
      <c r="L67">
        <v>2016</v>
      </c>
      <c r="M67" t="s">
        <v>22</v>
      </c>
      <c r="N67">
        <v>1</v>
      </c>
      <c r="P67" t="s">
        <v>23</v>
      </c>
      <c r="V67" t="s">
        <v>53</v>
      </c>
      <c r="W67">
        <v>544</v>
      </c>
      <c r="X67" t="s">
        <v>53</v>
      </c>
      <c r="Y67">
        <v>11002</v>
      </c>
      <c r="Z67" t="s">
        <v>53</v>
      </c>
      <c r="AA67">
        <v>495</v>
      </c>
    </row>
    <row r="68" spans="1:27" x14ac:dyDescent="0.2">
      <c r="A68" t="s">
        <v>16</v>
      </c>
      <c r="B68" t="s">
        <v>17</v>
      </c>
      <c r="C68">
        <v>100</v>
      </c>
      <c r="D68" t="s">
        <v>42</v>
      </c>
      <c r="E68">
        <v>41</v>
      </c>
      <c r="F68" t="s">
        <v>24</v>
      </c>
      <c r="G68">
        <v>5910</v>
      </c>
      <c r="H68" t="s">
        <v>20</v>
      </c>
      <c r="I68">
        <v>238</v>
      </c>
      <c r="J68" t="s">
        <v>32</v>
      </c>
      <c r="K68">
        <v>2016</v>
      </c>
      <c r="L68">
        <v>2016</v>
      </c>
      <c r="M68" t="s">
        <v>22</v>
      </c>
      <c r="N68">
        <v>10698</v>
      </c>
      <c r="P68" t="s">
        <v>23</v>
      </c>
      <c r="V68" t="s">
        <v>141</v>
      </c>
      <c r="W68">
        <v>14744</v>
      </c>
      <c r="X68" t="s">
        <v>141</v>
      </c>
      <c r="Y68">
        <v>19622</v>
      </c>
      <c r="Z68" t="s">
        <v>141</v>
      </c>
      <c r="AA68">
        <v>7514</v>
      </c>
    </row>
    <row r="69" spans="1:27" x14ac:dyDescent="0.2">
      <c r="A69" t="s">
        <v>16</v>
      </c>
      <c r="B69" t="s">
        <v>17</v>
      </c>
      <c r="C69">
        <v>100</v>
      </c>
      <c r="D69" t="s">
        <v>42</v>
      </c>
      <c r="E69">
        <v>214</v>
      </c>
      <c r="F69" t="s">
        <v>26</v>
      </c>
      <c r="G69">
        <v>5910</v>
      </c>
      <c r="H69" t="s">
        <v>20</v>
      </c>
      <c r="I69">
        <v>238</v>
      </c>
      <c r="J69" t="s">
        <v>32</v>
      </c>
      <c r="K69">
        <v>2016</v>
      </c>
      <c r="L69">
        <v>2016</v>
      </c>
      <c r="M69" t="s">
        <v>22</v>
      </c>
      <c r="N69">
        <v>2104</v>
      </c>
      <c r="P69" t="s">
        <v>23</v>
      </c>
      <c r="V69" t="s">
        <v>55</v>
      </c>
      <c r="W69">
        <v>75448</v>
      </c>
      <c r="X69" t="s">
        <v>55</v>
      </c>
      <c r="Y69">
        <v>15393</v>
      </c>
      <c r="Z69" t="s">
        <v>55</v>
      </c>
      <c r="AA69">
        <v>49014</v>
      </c>
    </row>
    <row r="70" spans="1:27" x14ac:dyDescent="0.2">
      <c r="A70" t="s">
        <v>16</v>
      </c>
      <c r="B70" t="s">
        <v>17</v>
      </c>
      <c r="C70">
        <v>100</v>
      </c>
      <c r="D70" t="s">
        <v>42</v>
      </c>
      <c r="E70">
        <v>214</v>
      </c>
      <c r="F70" t="s">
        <v>26</v>
      </c>
      <c r="G70">
        <v>5910</v>
      </c>
      <c r="H70" t="s">
        <v>20</v>
      </c>
      <c r="I70">
        <v>236</v>
      </c>
      <c r="J70" t="s">
        <v>25</v>
      </c>
      <c r="K70">
        <v>2016</v>
      </c>
      <c r="L70">
        <v>2016</v>
      </c>
      <c r="M70" t="s">
        <v>22</v>
      </c>
      <c r="N70">
        <v>32</v>
      </c>
      <c r="P70" t="s">
        <v>23</v>
      </c>
      <c r="V70" t="s">
        <v>142</v>
      </c>
      <c r="W70">
        <v>42125</v>
      </c>
      <c r="X70" t="s">
        <v>142</v>
      </c>
      <c r="Y70">
        <v>11720</v>
      </c>
      <c r="Z70" t="s">
        <v>142</v>
      </c>
      <c r="AA70">
        <v>35944</v>
      </c>
    </row>
    <row r="71" spans="1:27" x14ac:dyDescent="0.2">
      <c r="A71" t="s">
        <v>16</v>
      </c>
      <c r="B71" t="s">
        <v>17</v>
      </c>
      <c r="C71">
        <v>101</v>
      </c>
      <c r="D71" t="s">
        <v>43</v>
      </c>
      <c r="E71">
        <v>96</v>
      </c>
      <c r="F71" t="s">
        <v>19</v>
      </c>
      <c r="G71">
        <v>5910</v>
      </c>
      <c r="H71" t="s">
        <v>20</v>
      </c>
      <c r="I71">
        <v>239</v>
      </c>
      <c r="J71" t="s">
        <v>28</v>
      </c>
      <c r="K71">
        <v>2016</v>
      </c>
      <c r="L71">
        <v>2016</v>
      </c>
      <c r="M71" t="s">
        <v>22</v>
      </c>
      <c r="N71">
        <v>225</v>
      </c>
      <c r="P71" t="s">
        <v>23</v>
      </c>
      <c r="V71" t="s">
        <v>143</v>
      </c>
      <c r="W71">
        <v>263380</v>
      </c>
      <c r="X71" t="s">
        <v>143</v>
      </c>
      <c r="Y71">
        <v>21045</v>
      </c>
      <c r="Z71" t="s">
        <v>143</v>
      </c>
      <c r="AA71">
        <v>125148</v>
      </c>
    </row>
    <row r="72" spans="1:27" x14ac:dyDescent="0.2">
      <c r="A72" t="s">
        <v>16</v>
      </c>
      <c r="B72" t="s">
        <v>17</v>
      </c>
      <c r="C72">
        <v>101</v>
      </c>
      <c r="D72" t="s">
        <v>43</v>
      </c>
      <c r="E72">
        <v>41</v>
      </c>
      <c r="F72" t="s">
        <v>24</v>
      </c>
      <c r="G72">
        <v>5910</v>
      </c>
      <c r="H72" t="s">
        <v>20</v>
      </c>
      <c r="I72">
        <v>238</v>
      </c>
      <c r="J72" t="s">
        <v>32</v>
      </c>
      <c r="K72">
        <v>2016</v>
      </c>
      <c r="L72">
        <v>2016</v>
      </c>
      <c r="M72" t="s">
        <v>22</v>
      </c>
      <c r="N72">
        <v>81</v>
      </c>
      <c r="P72" t="s">
        <v>23</v>
      </c>
      <c r="V72" t="s">
        <v>56</v>
      </c>
      <c r="W72">
        <v>3135177</v>
      </c>
      <c r="X72" t="s">
        <v>56</v>
      </c>
      <c r="Y72">
        <v>14788</v>
      </c>
      <c r="Z72" t="s">
        <v>56</v>
      </c>
      <c r="AA72">
        <v>2120014</v>
      </c>
    </row>
    <row r="73" spans="1:27" x14ac:dyDescent="0.2">
      <c r="A73" t="s">
        <v>16</v>
      </c>
      <c r="B73" t="s">
        <v>17</v>
      </c>
      <c r="C73">
        <v>101</v>
      </c>
      <c r="D73" t="s">
        <v>43</v>
      </c>
      <c r="E73">
        <v>41</v>
      </c>
      <c r="F73" t="s">
        <v>24</v>
      </c>
      <c r="G73">
        <v>5910</v>
      </c>
      <c r="H73" t="s">
        <v>20</v>
      </c>
      <c r="I73">
        <v>239</v>
      </c>
      <c r="J73" t="s">
        <v>28</v>
      </c>
      <c r="K73">
        <v>2016</v>
      </c>
      <c r="L73">
        <v>2016</v>
      </c>
      <c r="M73" t="s">
        <v>22</v>
      </c>
      <c r="N73">
        <v>97</v>
      </c>
      <c r="P73" t="s">
        <v>23</v>
      </c>
      <c r="V73" t="s">
        <v>144</v>
      </c>
      <c r="W73">
        <v>21942</v>
      </c>
      <c r="X73" t="s">
        <v>144</v>
      </c>
      <c r="Y73">
        <v>4724</v>
      </c>
      <c r="Z73" t="s">
        <v>144</v>
      </c>
      <c r="AA73">
        <v>46446</v>
      </c>
    </row>
    <row r="74" spans="1:27" x14ac:dyDescent="0.2">
      <c r="A74" t="s">
        <v>16</v>
      </c>
      <c r="B74" t="s">
        <v>17</v>
      </c>
      <c r="C74">
        <v>101</v>
      </c>
      <c r="D74" t="s">
        <v>43</v>
      </c>
      <c r="E74">
        <v>214</v>
      </c>
      <c r="F74" t="s">
        <v>26</v>
      </c>
      <c r="G74">
        <v>5910</v>
      </c>
      <c r="H74" t="s">
        <v>20</v>
      </c>
      <c r="I74">
        <v>239</v>
      </c>
      <c r="J74" t="s">
        <v>28</v>
      </c>
      <c r="K74">
        <v>2016</v>
      </c>
      <c r="L74">
        <v>2016</v>
      </c>
      <c r="M74" t="s">
        <v>22</v>
      </c>
      <c r="N74">
        <v>358</v>
      </c>
      <c r="P74" t="s">
        <v>23</v>
      </c>
      <c r="V74" t="s">
        <v>57</v>
      </c>
      <c r="W74">
        <v>576446</v>
      </c>
      <c r="X74" t="s">
        <v>57</v>
      </c>
      <c r="Y74">
        <v>31610</v>
      </c>
      <c r="Z74" t="s">
        <v>57</v>
      </c>
      <c r="AA74">
        <v>182362</v>
      </c>
    </row>
    <row r="75" spans="1:27" x14ac:dyDescent="0.2">
      <c r="A75" t="s">
        <v>16</v>
      </c>
      <c r="B75" t="s">
        <v>17</v>
      </c>
      <c r="C75">
        <v>106</v>
      </c>
      <c r="D75" t="s">
        <v>44</v>
      </c>
      <c r="E75">
        <v>96</v>
      </c>
      <c r="F75" t="s">
        <v>19</v>
      </c>
      <c r="G75">
        <v>5910</v>
      </c>
      <c r="H75" t="s">
        <v>20</v>
      </c>
      <c r="I75">
        <v>239</v>
      </c>
      <c r="J75" t="s">
        <v>28</v>
      </c>
      <c r="K75">
        <v>2016</v>
      </c>
      <c r="L75">
        <v>2016</v>
      </c>
      <c r="M75" t="s">
        <v>22</v>
      </c>
      <c r="N75">
        <v>0</v>
      </c>
      <c r="P75" t="s">
        <v>23</v>
      </c>
      <c r="V75" t="s">
        <v>146</v>
      </c>
      <c r="W75">
        <v>92484</v>
      </c>
      <c r="X75" t="s">
        <v>146</v>
      </c>
      <c r="Y75">
        <v>26521</v>
      </c>
      <c r="Z75" t="s">
        <v>146</v>
      </c>
      <c r="AA75">
        <v>34872</v>
      </c>
    </row>
    <row r="76" spans="1:27" x14ac:dyDescent="0.2">
      <c r="A76" t="s">
        <v>16</v>
      </c>
      <c r="B76" t="s">
        <v>17</v>
      </c>
      <c r="C76">
        <v>106</v>
      </c>
      <c r="D76" t="s">
        <v>44</v>
      </c>
      <c r="E76">
        <v>128</v>
      </c>
      <c r="F76" t="s">
        <v>34</v>
      </c>
      <c r="G76">
        <v>5910</v>
      </c>
      <c r="H76" t="s">
        <v>20</v>
      </c>
      <c r="I76">
        <v>237</v>
      </c>
      <c r="J76" t="s">
        <v>21</v>
      </c>
      <c r="K76">
        <v>2016</v>
      </c>
      <c r="L76">
        <v>2016</v>
      </c>
      <c r="M76" t="s">
        <v>22</v>
      </c>
      <c r="N76">
        <v>9000</v>
      </c>
      <c r="P76" t="s">
        <v>23</v>
      </c>
      <c r="V76" t="s">
        <v>147</v>
      </c>
      <c r="W76">
        <v>7387</v>
      </c>
      <c r="X76" t="s">
        <v>147</v>
      </c>
      <c r="Y76">
        <v>29955</v>
      </c>
      <c r="Z76" t="s">
        <v>147</v>
      </c>
      <c r="AA76">
        <v>2466</v>
      </c>
    </row>
    <row r="77" spans="1:27" x14ac:dyDescent="0.2">
      <c r="A77" t="s">
        <v>16</v>
      </c>
      <c r="B77" t="s">
        <v>17</v>
      </c>
      <c r="C77">
        <v>106</v>
      </c>
      <c r="D77" t="s">
        <v>44</v>
      </c>
      <c r="E77">
        <v>41</v>
      </c>
      <c r="F77" t="s">
        <v>24</v>
      </c>
      <c r="G77">
        <v>5910</v>
      </c>
      <c r="H77" t="s">
        <v>20</v>
      </c>
      <c r="I77">
        <v>237</v>
      </c>
      <c r="J77" t="s">
        <v>21</v>
      </c>
      <c r="K77">
        <v>2016</v>
      </c>
      <c r="L77">
        <v>2016</v>
      </c>
      <c r="M77" t="s">
        <v>22</v>
      </c>
      <c r="N77">
        <v>7</v>
      </c>
      <c r="P77" t="s">
        <v>23</v>
      </c>
      <c r="V77" t="s">
        <v>59</v>
      </c>
      <c r="W77">
        <v>742000</v>
      </c>
      <c r="X77" t="s">
        <v>59</v>
      </c>
      <c r="Y77">
        <v>14757</v>
      </c>
      <c r="Z77" t="s">
        <v>59</v>
      </c>
      <c r="AA77">
        <v>502800</v>
      </c>
    </row>
    <row r="78" spans="1:27" x14ac:dyDescent="0.2">
      <c r="A78" t="s">
        <v>16</v>
      </c>
      <c r="B78" t="s">
        <v>17</v>
      </c>
      <c r="C78">
        <v>106</v>
      </c>
      <c r="D78" t="s">
        <v>44</v>
      </c>
      <c r="E78">
        <v>214</v>
      </c>
      <c r="F78" t="s">
        <v>26</v>
      </c>
      <c r="G78">
        <v>5910</v>
      </c>
      <c r="H78" t="s">
        <v>20</v>
      </c>
      <c r="I78">
        <v>237</v>
      </c>
      <c r="J78" t="s">
        <v>21</v>
      </c>
      <c r="K78">
        <v>2016</v>
      </c>
      <c r="L78">
        <v>2016</v>
      </c>
      <c r="M78" t="s">
        <v>22</v>
      </c>
      <c r="N78">
        <v>22</v>
      </c>
      <c r="P78" t="s">
        <v>23</v>
      </c>
      <c r="V78" t="s">
        <v>60</v>
      </c>
      <c r="W78">
        <v>2104</v>
      </c>
      <c r="X78" t="s">
        <v>60</v>
      </c>
      <c r="Y78">
        <v>29815</v>
      </c>
      <c r="Z78" t="s">
        <v>60</v>
      </c>
      <c r="AA78">
        <v>706</v>
      </c>
    </row>
    <row r="79" spans="1:27" x14ac:dyDescent="0.2">
      <c r="A79" t="s">
        <v>16</v>
      </c>
      <c r="B79" t="s">
        <v>17</v>
      </c>
      <c r="C79">
        <v>106</v>
      </c>
      <c r="D79" t="s">
        <v>44</v>
      </c>
      <c r="E79">
        <v>214</v>
      </c>
      <c r="F79" t="s">
        <v>26</v>
      </c>
      <c r="G79">
        <v>5910</v>
      </c>
      <c r="H79" t="s">
        <v>20</v>
      </c>
      <c r="I79">
        <v>239</v>
      </c>
      <c r="J79" t="s">
        <v>28</v>
      </c>
      <c r="K79">
        <v>2016</v>
      </c>
      <c r="L79">
        <v>2016</v>
      </c>
      <c r="M79" t="s">
        <v>22</v>
      </c>
      <c r="N79">
        <v>0</v>
      </c>
      <c r="P79" t="s">
        <v>23</v>
      </c>
      <c r="V79" t="s">
        <v>148</v>
      </c>
      <c r="W79">
        <v>6714</v>
      </c>
      <c r="X79" t="s">
        <v>148</v>
      </c>
      <c r="Y79">
        <v>13497</v>
      </c>
      <c r="Z79" t="s">
        <v>148</v>
      </c>
      <c r="AA79">
        <v>4975</v>
      </c>
    </row>
    <row r="80" spans="1:27" x14ac:dyDescent="0.2">
      <c r="A80" t="s">
        <v>16</v>
      </c>
      <c r="B80" t="s">
        <v>17</v>
      </c>
      <c r="C80">
        <v>110</v>
      </c>
      <c r="D80" t="s">
        <v>45</v>
      </c>
      <c r="E80">
        <v>96</v>
      </c>
      <c r="F80" t="s">
        <v>19</v>
      </c>
      <c r="G80">
        <v>5910</v>
      </c>
      <c r="H80" t="s">
        <v>20</v>
      </c>
      <c r="I80">
        <v>238</v>
      </c>
      <c r="J80" t="s">
        <v>32</v>
      </c>
      <c r="K80">
        <v>2016</v>
      </c>
      <c r="L80">
        <v>2016</v>
      </c>
      <c r="M80" t="s">
        <v>22</v>
      </c>
      <c r="N80">
        <v>33</v>
      </c>
      <c r="P80" t="s">
        <v>23</v>
      </c>
      <c r="V80" t="s">
        <v>149</v>
      </c>
      <c r="W80">
        <v>7</v>
      </c>
      <c r="X80" t="s">
        <v>149</v>
      </c>
      <c r="Y80">
        <v>10000</v>
      </c>
      <c r="Z80" t="s">
        <v>149</v>
      </c>
      <c r="AA80">
        <v>7</v>
      </c>
    </row>
    <row r="81" spans="1:27" x14ac:dyDescent="0.2">
      <c r="A81" t="s">
        <v>16</v>
      </c>
      <c r="B81" t="s">
        <v>17</v>
      </c>
      <c r="C81">
        <v>110</v>
      </c>
      <c r="D81" t="s">
        <v>45</v>
      </c>
      <c r="E81">
        <v>96</v>
      </c>
      <c r="F81" t="s">
        <v>19</v>
      </c>
      <c r="G81">
        <v>5910</v>
      </c>
      <c r="H81" t="s">
        <v>20</v>
      </c>
      <c r="I81">
        <v>237</v>
      </c>
      <c r="J81" t="s">
        <v>21</v>
      </c>
      <c r="K81">
        <v>2016</v>
      </c>
      <c r="L81">
        <v>2016</v>
      </c>
      <c r="M81" t="s">
        <v>22</v>
      </c>
      <c r="N81">
        <v>207</v>
      </c>
      <c r="P81" t="s">
        <v>23</v>
      </c>
      <c r="V81" t="s">
        <v>150</v>
      </c>
      <c r="W81">
        <v>4500</v>
      </c>
      <c r="X81" t="s">
        <v>150</v>
      </c>
      <c r="Y81">
        <v>25496</v>
      </c>
      <c r="Z81" t="s">
        <v>150</v>
      </c>
      <c r="AA81">
        <v>1765</v>
      </c>
    </row>
    <row r="82" spans="1:27" x14ac:dyDescent="0.2">
      <c r="A82" t="s">
        <v>16</v>
      </c>
      <c r="B82" t="s">
        <v>17</v>
      </c>
      <c r="C82">
        <v>110</v>
      </c>
      <c r="D82" t="s">
        <v>45</v>
      </c>
      <c r="E82">
        <v>96</v>
      </c>
      <c r="F82" t="s">
        <v>19</v>
      </c>
      <c r="G82">
        <v>5910</v>
      </c>
      <c r="H82" t="s">
        <v>20</v>
      </c>
      <c r="I82">
        <v>240</v>
      </c>
      <c r="J82" t="s">
        <v>46</v>
      </c>
      <c r="K82">
        <v>2016</v>
      </c>
      <c r="L82">
        <v>2016</v>
      </c>
      <c r="M82" t="s">
        <v>22</v>
      </c>
      <c r="N82">
        <v>474</v>
      </c>
      <c r="P82" t="s">
        <v>23</v>
      </c>
      <c r="V82" t="s">
        <v>151</v>
      </c>
      <c r="W82">
        <v>258</v>
      </c>
      <c r="X82" t="s">
        <v>151</v>
      </c>
      <c r="Y82">
        <v>20494</v>
      </c>
      <c r="Z82" t="s">
        <v>151</v>
      </c>
      <c r="AA82">
        <v>126</v>
      </c>
    </row>
    <row r="83" spans="1:27" x14ac:dyDescent="0.2">
      <c r="A83" t="s">
        <v>16</v>
      </c>
      <c r="B83" t="s">
        <v>17</v>
      </c>
      <c r="C83">
        <v>110</v>
      </c>
      <c r="D83" t="s">
        <v>45</v>
      </c>
      <c r="E83">
        <v>96</v>
      </c>
      <c r="F83" t="s">
        <v>19</v>
      </c>
      <c r="G83">
        <v>5910</v>
      </c>
      <c r="H83" t="s">
        <v>20</v>
      </c>
      <c r="I83">
        <v>239</v>
      </c>
      <c r="J83" t="s">
        <v>28</v>
      </c>
      <c r="K83">
        <v>2016</v>
      </c>
      <c r="L83">
        <v>2016</v>
      </c>
      <c r="M83" t="s">
        <v>22</v>
      </c>
      <c r="N83">
        <v>2066</v>
      </c>
      <c r="P83" t="s">
        <v>23</v>
      </c>
      <c r="V83" t="s">
        <v>152</v>
      </c>
      <c r="W83">
        <v>28</v>
      </c>
      <c r="X83" t="s">
        <v>152</v>
      </c>
      <c r="Y83">
        <v>3225</v>
      </c>
      <c r="Z83" t="s">
        <v>152</v>
      </c>
      <c r="AA83">
        <v>86</v>
      </c>
    </row>
    <row r="84" spans="1:27" x14ac:dyDescent="0.2">
      <c r="A84" t="s">
        <v>16</v>
      </c>
      <c r="B84" t="s">
        <v>17</v>
      </c>
      <c r="C84">
        <v>110</v>
      </c>
      <c r="D84" t="s">
        <v>45</v>
      </c>
      <c r="E84">
        <v>96</v>
      </c>
      <c r="F84" t="s">
        <v>19</v>
      </c>
      <c r="G84">
        <v>5910</v>
      </c>
      <c r="H84" t="s">
        <v>20</v>
      </c>
      <c r="I84">
        <v>236</v>
      </c>
      <c r="J84" t="s">
        <v>25</v>
      </c>
      <c r="K84">
        <v>2016</v>
      </c>
      <c r="L84">
        <v>2016</v>
      </c>
      <c r="M84" t="s">
        <v>22</v>
      </c>
      <c r="N84">
        <v>20</v>
      </c>
      <c r="P84" t="s">
        <v>23</v>
      </c>
      <c r="V84" t="s">
        <v>62</v>
      </c>
      <c r="W84">
        <v>39495</v>
      </c>
      <c r="X84" t="s">
        <v>62</v>
      </c>
      <c r="Y84">
        <v>16171</v>
      </c>
      <c r="Z84" t="s">
        <v>62</v>
      </c>
      <c r="AA84">
        <v>24423</v>
      </c>
    </row>
    <row r="85" spans="1:27" x14ac:dyDescent="0.2">
      <c r="A85" t="s">
        <v>16</v>
      </c>
      <c r="B85" t="s">
        <v>17</v>
      </c>
      <c r="C85">
        <v>110</v>
      </c>
      <c r="D85" t="s">
        <v>45</v>
      </c>
      <c r="E85">
        <v>128</v>
      </c>
      <c r="F85" t="s">
        <v>34</v>
      </c>
      <c r="G85">
        <v>5910</v>
      </c>
      <c r="H85" t="s">
        <v>20</v>
      </c>
      <c r="I85">
        <v>237</v>
      </c>
      <c r="J85" t="s">
        <v>21</v>
      </c>
      <c r="K85">
        <v>2016</v>
      </c>
      <c r="L85">
        <v>2016</v>
      </c>
      <c r="M85" t="s">
        <v>22</v>
      </c>
      <c r="N85">
        <v>6</v>
      </c>
      <c r="P85" t="s">
        <v>23</v>
      </c>
      <c r="V85" t="s">
        <v>153</v>
      </c>
      <c r="W85">
        <v>1</v>
      </c>
      <c r="X85" t="s">
        <v>153</v>
      </c>
      <c r="Y85">
        <v>10000</v>
      </c>
      <c r="Z85" t="s">
        <v>153</v>
      </c>
      <c r="AA85">
        <v>1</v>
      </c>
    </row>
    <row r="86" spans="1:27" x14ac:dyDescent="0.2">
      <c r="A86" t="s">
        <v>16</v>
      </c>
      <c r="B86" t="s">
        <v>17</v>
      </c>
      <c r="C86">
        <v>110</v>
      </c>
      <c r="D86" t="s">
        <v>45</v>
      </c>
      <c r="E86">
        <v>128</v>
      </c>
      <c r="F86" t="s">
        <v>34</v>
      </c>
      <c r="G86">
        <v>5910</v>
      </c>
      <c r="H86" t="s">
        <v>20</v>
      </c>
      <c r="I86">
        <v>240</v>
      </c>
      <c r="J86" t="s">
        <v>46</v>
      </c>
      <c r="K86">
        <v>2016</v>
      </c>
      <c r="L86">
        <v>2016</v>
      </c>
      <c r="M86" t="s">
        <v>22</v>
      </c>
      <c r="N86">
        <v>5</v>
      </c>
      <c r="P86" t="s">
        <v>23</v>
      </c>
      <c r="V86" t="s">
        <v>154</v>
      </c>
      <c r="W86">
        <v>1043</v>
      </c>
      <c r="X86" t="s">
        <v>154</v>
      </c>
      <c r="Y86">
        <v>13012</v>
      </c>
      <c r="Z86" t="s">
        <v>154</v>
      </c>
      <c r="AA86">
        <v>802</v>
      </c>
    </row>
    <row r="87" spans="1:27" x14ac:dyDescent="0.2">
      <c r="A87" t="s">
        <v>16</v>
      </c>
      <c r="B87" t="s">
        <v>17</v>
      </c>
      <c r="C87">
        <v>110</v>
      </c>
      <c r="D87" t="s">
        <v>45</v>
      </c>
      <c r="E87">
        <v>128</v>
      </c>
      <c r="F87" t="s">
        <v>34</v>
      </c>
      <c r="G87">
        <v>5910</v>
      </c>
      <c r="H87" t="s">
        <v>20</v>
      </c>
      <c r="I87">
        <v>239</v>
      </c>
      <c r="J87" t="s">
        <v>28</v>
      </c>
      <c r="K87">
        <v>2016</v>
      </c>
      <c r="L87">
        <v>2016</v>
      </c>
      <c r="M87" t="s">
        <v>22</v>
      </c>
      <c r="N87">
        <v>37</v>
      </c>
      <c r="P87" t="s">
        <v>23</v>
      </c>
      <c r="V87" t="s">
        <v>63</v>
      </c>
      <c r="W87">
        <v>2002</v>
      </c>
      <c r="X87" t="s">
        <v>63</v>
      </c>
      <c r="Y87">
        <v>4403</v>
      </c>
      <c r="Z87" t="s">
        <v>63</v>
      </c>
      <c r="AA87">
        <v>4548</v>
      </c>
    </row>
    <row r="88" spans="1:27" x14ac:dyDescent="0.2">
      <c r="A88" t="s">
        <v>16</v>
      </c>
      <c r="B88" t="s">
        <v>17</v>
      </c>
      <c r="C88">
        <v>110</v>
      </c>
      <c r="D88" t="s">
        <v>45</v>
      </c>
      <c r="E88">
        <v>41</v>
      </c>
      <c r="F88" t="s">
        <v>24</v>
      </c>
      <c r="G88">
        <v>5910</v>
      </c>
      <c r="H88" t="s">
        <v>20</v>
      </c>
      <c r="I88">
        <v>237</v>
      </c>
      <c r="J88" t="s">
        <v>21</v>
      </c>
      <c r="K88">
        <v>2016</v>
      </c>
      <c r="L88">
        <v>2016</v>
      </c>
      <c r="M88" t="s">
        <v>22</v>
      </c>
      <c r="N88">
        <v>12</v>
      </c>
      <c r="P88" t="s">
        <v>23</v>
      </c>
      <c r="V88" t="s">
        <v>64</v>
      </c>
      <c r="W88">
        <v>165000</v>
      </c>
      <c r="X88" t="s">
        <v>64</v>
      </c>
      <c r="Y88">
        <v>43219</v>
      </c>
      <c r="Z88" t="s">
        <v>64</v>
      </c>
      <c r="AA88">
        <v>38178</v>
      </c>
    </row>
    <row r="89" spans="1:27" x14ac:dyDescent="0.2">
      <c r="A89" t="s">
        <v>16</v>
      </c>
      <c r="B89" t="s">
        <v>17</v>
      </c>
      <c r="C89">
        <v>110</v>
      </c>
      <c r="D89" t="s">
        <v>45</v>
      </c>
      <c r="E89">
        <v>41</v>
      </c>
      <c r="F89" t="s">
        <v>24</v>
      </c>
      <c r="G89">
        <v>5910</v>
      </c>
      <c r="H89" t="s">
        <v>20</v>
      </c>
      <c r="I89">
        <v>240</v>
      </c>
      <c r="J89" t="s">
        <v>46</v>
      </c>
      <c r="K89">
        <v>2016</v>
      </c>
      <c r="L89">
        <v>2016</v>
      </c>
      <c r="M89" t="s">
        <v>22</v>
      </c>
      <c r="N89">
        <v>861</v>
      </c>
      <c r="P89" t="s">
        <v>23</v>
      </c>
      <c r="V89" t="s">
        <v>155</v>
      </c>
      <c r="W89">
        <v>152091</v>
      </c>
      <c r="X89" t="s">
        <v>155</v>
      </c>
      <c r="Y89">
        <v>12565</v>
      </c>
      <c r="Z89" t="s">
        <v>155</v>
      </c>
      <c r="AA89">
        <v>121040</v>
      </c>
    </row>
    <row r="90" spans="1:27" x14ac:dyDescent="0.2">
      <c r="A90" t="s">
        <v>16</v>
      </c>
      <c r="B90" t="s">
        <v>17</v>
      </c>
      <c r="C90">
        <v>110</v>
      </c>
      <c r="D90" t="s">
        <v>45</v>
      </c>
      <c r="E90">
        <v>41</v>
      </c>
      <c r="F90" t="s">
        <v>24</v>
      </c>
      <c r="G90">
        <v>5910</v>
      </c>
      <c r="H90" t="s">
        <v>20</v>
      </c>
      <c r="I90">
        <v>239</v>
      </c>
      <c r="J90" t="s">
        <v>28</v>
      </c>
      <c r="K90">
        <v>2016</v>
      </c>
      <c r="L90">
        <v>2016</v>
      </c>
      <c r="M90" t="s">
        <v>22</v>
      </c>
      <c r="N90">
        <v>2746</v>
      </c>
      <c r="P90" t="s">
        <v>23</v>
      </c>
      <c r="V90" t="s">
        <v>65</v>
      </c>
      <c r="W90">
        <v>4276990</v>
      </c>
      <c r="X90" t="s">
        <v>65</v>
      </c>
      <c r="Y90">
        <v>23002</v>
      </c>
      <c r="Z90" t="s">
        <v>65</v>
      </c>
      <c r="AA90">
        <v>1859400</v>
      </c>
    </row>
    <row r="91" spans="1:27" x14ac:dyDescent="0.2">
      <c r="A91" t="s">
        <v>16</v>
      </c>
      <c r="B91" t="s">
        <v>17</v>
      </c>
      <c r="C91">
        <v>110</v>
      </c>
      <c r="D91" t="s">
        <v>45</v>
      </c>
      <c r="E91">
        <v>41</v>
      </c>
      <c r="F91" t="s">
        <v>24</v>
      </c>
      <c r="G91">
        <v>5910</v>
      </c>
      <c r="H91" t="s">
        <v>20</v>
      </c>
      <c r="I91">
        <v>236</v>
      </c>
      <c r="J91" t="s">
        <v>25</v>
      </c>
      <c r="K91">
        <v>2016</v>
      </c>
      <c r="L91">
        <v>2016</v>
      </c>
      <c r="M91" t="s">
        <v>22</v>
      </c>
      <c r="N91">
        <v>4</v>
      </c>
      <c r="P91" t="s">
        <v>23</v>
      </c>
      <c r="V91" t="s">
        <v>156</v>
      </c>
      <c r="W91">
        <v>5708</v>
      </c>
      <c r="X91" t="s">
        <v>156</v>
      </c>
      <c r="Y91">
        <v>10245</v>
      </c>
      <c r="Z91" t="s">
        <v>156</v>
      </c>
      <c r="AA91">
        <v>5572</v>
      </c>
    </row>
    <row r="92" spans="1:27" x14ac:dyDescent="0.2">
      <c r="A92" t="s">
        <v>16</v>
      </c>
      <c r="B92" t="s">
        <v>17</v>
      </c>
      <c r="C92">
        <v>110</v>
      </c>
      <c r="D92" t="s">
        <v>45</v>
      </c>
      <c r="E92">
        <v>214</v>
      </c>
      <c r="F92" t="s">
        <v>26</v>
      </c>
      <c r="G92">
        <v>5910</v>
      </c>
      <c r="H92" t="s">
        <v>20</v>
      </c>
      <c r="I92">
        <v>238</v>
      </c>
      <c r="J92" t="s">
        <v>32</v>
      </c>
      <c r="K92">
        <v>2016</v>
      </c>
      <c r="L92">
        <v>2016</v>
      </c>
      <c r="M92" t="s">
        <v>22</v>
      </c>
      <c r="N92">
        <v>419</v>
      </c>
      <c r="P92" t="s">
        <v>23</v>
      </c>
      <c r="V92" t="s">
        <v>71</v>
      </c>
      <c r="W92">
        <v>117208380</v>
      </c>
      <c r="X92" t="s">
        <v>71</v>
      </c>
      <c r="Y92">
        <v>35006</v>
      </c>
      <c r="Z92" t="s">
        <v>71</v>
      </c>
      <c r="AA92">
        <v>33482430</v>
      </c>
    </row>
    <row r="93" spans="1:27" x14ac:dyDescent="0.2">
      <c r="A93" t="s">
        <v>16</v>
      </c>
      <c r="B93" t="s">
        <v>17</v>
      </c>
      <c r="C93">
        <v>110</v>
      </c>
      <c r="D93" t="s">
        <v>45</v>
      </c>
      <c r="E93">
        <v>214</v>
      </c>
      <c r="F93" t="s">
        <v>26</v>
      </c>
      <c r="G93">
        <v>5910</v>
      </c>
      <c r="H93" t="s">
        <v>20</v>
      </c>
      <c r="I93">
        <v>237</v>
      </c>
      <c r="J93" t="s">
        <v>21</v>
      </c>
      <c r="K93">
        <v>2016</v>
      </c>
      <c r="L93">
        <v>2016</v>
      </c>
      <c r="M93" t="s">
        <v>22</v>
      </c>
      <c r="N93">
        <v>8</v>
      </c>
      <c r="P93" t="s">
        <v>23</v>
      </c>
      <c r="V93" t="s">
        <v>72</v>
      </c>
      <c r="W93">
        <v>2208000</v>
      </c>
      <c r="X93" t="s">
        <v>72</v>
      </c>
      <c r="Y93">
        <v>19368</v>
      </c>
      <c r="Z93" t="s">
        <v>72</v>
      </c>
      <c r="AA93">
        <v>1140000</v>
      </c>
    </row>
    <row r="94" spans="1:27" x14ac:dyDescent="0.2">
      <c r="A94" t="s">
        <v>16</v>
      </c>
      <c r="B94" t="s">
        <v>17</v>
      </c>
      <c r="C94">
        <v>110</v>
      </c>
      <c r="D94" t="s">
        <v>45</v>
      </c>
      <c r="E94">
        <v>214</v>
      </c>
      <c r="F94" t="s">
        <v>26</v>
      </c>
      <c r="G94">
        <v>5910</v>
      </c>
      <c r="H94" t="s">
        <v>20</v>
      </c>
      <c r="I94">
        <v>240</v>
      </c>
      <c r="J94" t="s">
        <v>46</v>
      </c>
      <c r="K94">
        <v>2016</v>
      </c>
      <c r="L94">
        <v>2016</v>
      </c>
      <c r="M94" t="s">
        <v>22</v>
      </c>
      <c r="N94">
        <v>987</v>
      </c>
      <c r="P94" t="s">
        <v>23</v>
      </c>
      <c r="V94" t="s">
        <v>157</v>
      </c>
      <c r="W94">
        <v>11000</v>
      </c>
      <c r="X94" t="s">
        <v>157</v>
      </c>
      <c r="Y94">
        <v>11000</v>
      </c>
      <c r="Z94" t="s">
        <v>157</v>
      </c>
      <c r="AA94">
        <v>10000</v>
      </c>
    </row>
    <row r="95" spans="1:27" x14ac:dyDescent="0.2">
      <c r="A95" t="s">
        <v>16</v>
      </c>
      <c r="B95" t="s">
        <v>17</v>
      </c>
      <c r="C95">
        <v>110</v>
      </c>
      <c r="D95" t="s">
        <v>45</v>
      </c>
      <c r="E95">
        <v>214</v>
      </c>
      <c r="F95" t="s">
        <v>26</v>
      </c>
      <c r="G95">
        <v>5910</v>
      </c>
      <c r="H95" t="s">
        <v>20</v>
      </c>
      <c r="I95">
        <v>239</v>
      </c>
      <c r="J95" t="s">
        <v>28</v>
      </c>
      <c r="K95">
        <v>2016</v>
      </c>
      <c r="L95">
        <v>2016</v>
      </c>
      <c r="M95" t="s">
        <v>22</v>
      </c>
      <c r="N95">
        <v>531</v>
      </c>
      <c r="P95" t="s">
        <v>23</v>
      </c>
      <c r="V95" t="s">
        <v>158</v>
      </c>
      <c r="W95">
        <v>160696</v>
      </c>
      <c r="X95" t="s">
        <v>158</v>
      </c>
      <c r="Y95">
        <v>16138</v>
      </c>
      <c r="Z95" t="s">
        <v>158</v>
      </c>
      <c r="AA95">
        <v>99578</v>
      </c>
    </row>
    <row r="96" spans="1:27" x14ac:dyDescent="0.2">
      <c r="A96" t="s">
        <v>16</v>
      </c>
      <c r="B96" t="s">
        <v>17</v>
      </c>
      <c r="C96">
        <v>110</v>
      </c>
      <c r="D96" t="s">
        <v>45</v>
      </c>
      <c r="E96">
        <v>214</v>
      </c>
      <c r="F96" t="s">
        <v>26</v>
      </c>
      <c r="G96">
        <v>5910</v>
      </c>
      <c r="H96" t="s">
        <v>20</v>
      </c>
      <c r="I96">
        <v>236</v>
      </c>
      <c r="J96" t="s">
        <v>25</v>
      </c>
      <c r="K96">
        <v>2016</v>
      </c>
      <c r="L96">
        <v>2016</v>
      </c>
      <c r="M96" t="s">
        <v>22</v>
      </c>
      <c r="N96">
        <v>21</v>
      </c>
      <c r="P96" t="s">
        <v>23</v>
      </c>
      <c r="V96" t="s">
        <v>159</v>
      </c>
      <c r="W96">
        <v>26749</v>
      </c>
      <c r="X96" t="s">
        <v>159</v>
      </c>
      <c r="Y96">
        <v>1941</v>
      </c>
      <c r="Z96" t="s">
        <v>159</v>
      </c>
      <c r="AA96">
        <v>137814</v>
      </c>
    </row>
    <row r="97" spans="1:27" x14ac:dyDescent="0.2">
      <c r="A97" t="s">
        <v>16</v>
      </c>
      <c r="B97" t="s">
        <v>17</v>
      </c>
      <c r="C97">
        <v>108</v>
      </c>
      <c r="D97" t="s">
        <v>47</v>
      </c>
      <c r="E97">
        <v>41</v>
      </c>
      <c r="F97" t="s">
        <v>24</v>
      </c>
      <c r="G97">
        <v>5910</v>
      </c>
      <c r="H97" t="s">
        <v>20</v>
      </c>
      <c r="I97">
        <v>237</v>
      </c>
      <c r="J97" t="s">
        <v>21</v>
      </c>
      <c r="K97">
        <v>2016</v>
      </c>
      <c r="L97">
        <v>2016</v>
      </c>
      <c r="M97" t="s">
        <v>22</v>
      </c>
      <c r="N97">
        <v>578</v>
      </c>
      <c r="P97" t="s">
        <v>23</v>
      </c>
      <c r="V97" t="s">
        <v>160</v>
      </c>
      <c r="W97">
        <v>70000</v>
      </c>
      <c r="X97" t="s">
        <v>160</v>
      </c>
      <c r="Y97">
        <v>12727</v>
      </c>
      <c r="Z97" t="s">
        <v>160</v>
      </c>
      <c r="AA97">
        <v>55000</v>
      </c>
    </row>
    <row r="98" spans="1:27" x14ac:dyDescent="0.2">
      <c r="A98" t="s">
        <v>16</v>
      </c>
      <c r="B98" t="s">
        <v>17</v>
      </c>
      <c r="C98">
        <v>131</v>
      </c>
      <c r="D98" t="s">
        <v>48</v>
      </c>
      <c r="E98">
        <v>96</v>
      </c>
      <c r="F98" t="s">
        <v>19</v>
      </c>
      <c r="G98">
        <v>5910</v>
      </c>
      <c r="H98" t="s">
        <v>20</v>
      </c>
      <c r="I98">
        <v>237</v>
      </c>
      <c r="J98" t="s">
        <v>21</v>
      </c>
      <c r="K98">
        <v>2016</v>
      </c>
      <c r="L98">
        <v>2016</v>
      </c>
      <c r="M98" t="s">
        <v>22</v>
      </c>
      <c r="N98">
        <v>1607</v>
      </c>
      <c r="P98" t="s">
        <v>23</v>
      </c>
    </row>
    <row r="99" spans="1:27" x14ac:dyDescent="0.2">
      <c r="A99" t="s">
        <v>16</v>
      </c>
      <c r="B99" t="s">
        <v>17</v>
      </c>
      <c r="C99">
        <v>131</v>
      </c>
      <c r="D99" t="s">
        <v>48</v>
      </c>
      <c r="E99">
        <v>96</v>
      </c>
      <c r="F99" t="s">
        <v>19</v>
      </c>
      <c r="G99">
        <v>5910</v>
      </c>
      <c r="H99" t="s">
        <v>20</v>
      </c>
      <c r="I99">
        <v>239</v>
      </c>
      <c r="J99" t="s">
        <v>28</v>
      </c>
      <c r="K99">
        <v>2016</v>
      </c>
      <c r="L99">
        <v>2016</v>
      </c>
      <c r="M99" t="s">
        <v>22</v>
      </c>
      <c r="N99">
        <v>29</v>
      </c>
      <c r="P99" t="s">
        <v>23</v>
      </c>
    </row>
    <row r="100" spans="1:27" x14ac:dyDescent="0.2">
      <c r="A100" t="s">
        <v>16</v>
      </c>
      <c r="B100" t="s">
        <v>17</v>
      </c>
      <c r="C100">
        <v>131</v>
      </c>
      <c r="D100" t="s">
        <v>48</v>
      </c>
      <c r="E100">
        <v>96</v>
      </c>
      <c r="F100" t="s">
        <v>19</v>
      </c>
      <c r="G100">
        <v>5910</v>
      </c>
      <c r="H100" t="s">
        <v>20</v>
      </c>
      <c r="I100">
        <v>236</v>
      </c>
      <c r="J100" t="s">
        <v>25</v>
      </c>
      <c r="K100">
        <v>2016</v>
      </c>
      <c r="L100">
        <v>2016</v>
      </c>
      <c r="M100" t="s">
        <v>22</v>
      </c>
      <c r="N100">
        <v>20</v>
      </c>
      <c r="P100" t="s">
        <v>23</v>
      </c>
    </row>
    <row r="101" spans="1:27" x14ac:dyDescent="0.2">
      <c r="A101" t="s">
        <v>16</v>
      </c>
      <c r="B101" t="s">
        <v>17</v>
      </c>
      <c r="C101">
        <v>131</v>
      </c>
      <c r="D101" t="s">
        <v>48</v>
      </c>
      <c r="E101">
        <v>41</v>
      </c>
      <c r="F101" t="s">
        <v>24</v>
      </c>
      <c r="G101">
        <v>5910</v>
      </c>
      <c r="H101" t="s">
        <v>20</v>
      </c>
      <c r="I101">
        <v>237</v>
      </c>
      <c r="J101" t="s">
        <v>21</v>
      </c>
      <c r="K101">
        <v>2016</v>
      </c>
      <c r="L101">
        <v>2016</v>
      </c>
      <c r="M101" t="s">
        <v>22</v>
      </c>
      <c r="N101">
        <v>6556</v>
      </c>
      <c r="P101" t="s">
        <v>23</v>
      </c>
    </row>
    <row r="102" spans="1:27" x14ac:dyDescent="0.2">
      <c r="A102" t="s">
        <v>16</v>
      </c>
      <c r="B102" t="s">
        <v>17</v>
      </c>
      <c r="C102">
        <v>131</v>
      </c>
      <c r="D102" t="s">
        <v>48</v>
      </c>
      <c r="E102">
        <v>41</v>
      </c>
      <c r="F102" t="s">
        <v>24</v>
      </c>
      <c r="G102">
        <v>5910</v>
      </c>
      <c r="H102" t="s">
        <v>20</v>
      </c>
      <c r="I102">
        <v>239</v>
      </c>
      <c r="J102" t="s">
        <v>28</v>
      </c>
      <c r="K102">
        <v>2016</v>
      </c>
      <c r="L102">
        <v>2016</v>
      </c>
      <c r="M102" t="s">
        <v>22</v>
      </c>
      <c r="N102">
        <v>494</v>
      </c>
      <c r="P102" t="s">
        <v>23</v>
      </c>
    </row>
    <row r="103" spans="1:27" x14ac:dyDescent="0.2">
      <c r="A103" t="s">
        <v>16</v>
      </c>
      <c r="B103" t="s">
        <v>17</v>
      </c>
      <c r="C103">
        <v>131</v>
      </c>
      <c r="D103" t="s">
        <v>48</v>
      </c>
      <c r="E103">
        <v>214</v>
      </c>
      <c r="F103" t="s">
        <v>26</v>
      </c>
      <c r="G103">
        <v>5910</v>
      </c>
      <c r="H103" t="s">
        <v>20</v>
      </c>
      <c r="I103">
        <v>238</v>
      </c>
      <c r="J103" t="s">
        <v>32</v>
      </c>
      <c r="K103">
        <v>2016</v>
      </c>
      <c r="L103">
        <v>2016</v>
      </c>
      <c r="M103" t="s">
        <v>22</v>
      </c>
      <c r="N103">
        <v>323</v>
      </c>
      <c r="P103" t="s">
        <v>23</v>
      </c>
    </row>
    <row r="104" spans="1:27" x14ac:dyDescent="0.2">
      <c r="A104" t="s">
        <v>16</v>
      </c>
      <c r="B104" t="s">
        <v>17</v>
      </c>
      <c r="C104">
        <v>131</v>
      </c>
      <c r="D104" t="s">
        <v>48</v>
      </c>
      <c r="E104">
        <v>214</v>
      </c>
      <c r="F104" t="s">
        <v>26</v>
      </c>
      <c r="G104">
        <v>5910</v>
      </c>
      <c r="H104" t="s">
        <v>20</v>
      </c>
      <c r="I104">
        <v>237</v>
      </c>
      <c r="J104" t="s">
        <v>21</v>
      </c>
      <c r="K104">
        <v>2016</v>
      </c>
      <c r="L104">
        <v>2016</v>
      </c>
      <c r="M104" t="s">
        <v>22</v>
      </c>
      <c r="N104">
        <v>65</v>
      </c>
      <c r="P104" t="s">
        <v>23</v>
      </c>
    </row>
    <row r="105" spans="1:27" x14ac:dyDescent="0.2">
      <c r="A105" t="s">
        <v>16</v>
      </c>
      <c r="B105" t="s">
        <v>17</v>
      </c>
      <c r="C105">
        <v>131</v>
      </c>
      <c r="D105" t="s">
        <v>48</v>
      </c>
      <c r="E105">
        <v>214</v>
      </c>
      <c r="F105" t="s">
        <v>26</v>
      </c>
      <c r="G105">
        <v>5910</v>
      </c>
      <c r="H105" t="s">
        <v>20</v>
      </c>
      <c r="I105">
        <v>239</v>
      </c>
      <c r="J105" t="s">
        <v>28</v>
      </c>
      <c r="K105">
        <v>2016</v>
      </c>
      <c r="L105">
        <v>2016</v>
      </c>
      <c r="M105" t="s">
        <v>22</v>
      </c>
      <c r="N105">
        <v>193</v>
      </c>
      <c r="P105" t="s">
        <v>23</v>
      </c>
    </row>
    <row r="106" spans="1:27" x14ac:dyDescent="0.2">
      <c r="A106" t="s">
        <v>16</v>
      </c>
      <c r="B106" t="s">
        <v>17</v>
      </c>
      <c r="C106">
        <v>131</v>
      </c>
      <c r="D106" t="s">
        <v>48</v>
      </c>
      <c r="E106">
        <v>214</v>
      </c>
      <c r="F106" t="s">
        <v>26</v>
      </c>
      <c r="G106">
        <v>5910</v>
      </c>
      <c r="H106" t="s">
        <v>20</v>
      </c>
      <c r="I106">
        <v>236</v>
      </c>
      <c r="J106" t="s">
        <v>25</v>
      </c>
      <c r="K106">
        <v>2016</v>
      </c>
      <c r="L106">
        <v>2016</v>
      </c>
      <c r="M106" t="s">
        <v>22</v>
      </c>
      <c r="N106">
        <v>141</v>
      </c>
      <c r="P106" t="s">
        <v>23</v>
      </c>
    </row>
    <row r="107" spans="1:27" x14ac:dyDescent="0.2">
      <c r="A107" t="s">
        <v>16</v>
      </c>
      <c r="B107" t="s">
        <v>17</v>
      </c>
      <c r="C107">
        <v>143</v>
      </c>
      <c r="D107" t="s">
        <v>49</v>
      </c>
      <c r="E107">
        <v>41</v>
      </c>
      <c r="F107" t="s">
        <v>24</v>
      </c>
      <c r="G107">
        <v>5910</v>
      </c>
      <c r="H107" t="s">
        <v>20</v>
      </c>
      <c r="I107">
        <v>239</v>
      </c>
      <c r="J107" t="s">
        <v>28</v>
      </c>
      <c r="K107">
        <v>2016</v>
      </c>
      <c r="L107">
        <v>2016</v>
      </c>
      <c r="M107" t="s">
        <v>22</v>
      </c>
      <c r="N107">
        <v>18</v>
      </c>
      <c r="P107" t="s">
        <v>23</v>
      </c>
    </row>
    <row r="108" spans="1:27" x14ac:dyDescent="0.2">
      <c r="A108" t="s">
        <v>16</v>
      </c>
      <c r="B108" t="s">
        <v>17</v>
      </c>
      <c r="C108">
        <v>150</v>
      </c>
      <c r="D108" t="s">
        <v>50</v>
      </c>
      <c r="E108">
        <v>41</v>
      </c>
      <c r="F108" t="s">
        <v>24</v>
      </c>
      <c r="G108">
        <v>5910</v>
      </c>
      <c r="H108" t="s">
        <v>20</v>
      </c>
      <c r="I108">
        <v>237</v>
      </c>
      <c r="J108" t="s">
        <v>21</v>
      </c>
      <c r="K108">
        <v>2016</v>
      </c>
      <c r="L108">
        <v>2016</v>
      </c>
      <c r="M108" t="s">
        <v>22</v>
      </c>
      <c r="N108">
        <v>114</v>
      </c>
      <c r="P108" t="s">
        <v>23</v>
      </c>
    </row>
    <row r="109" spans="1:27" x14ac:dyDescent="0.2">
      <c r="A109" t="s">
        <v>16</v>
      </c>
      <c r="B109" t="s">
        <v>17</v>
      </c>
      <c r="C109">
        <v>150</v>
      </c>
      <c r="D109" t="s">
        <v>50</v>
      </c>
      <c r="E109">
        <v>41</v>
      </c>
      <c r="F109" t="s">
        <v>24</v>
      </c>
      <c r="G109">
        <v>5910</v>
      </c>
      <c r="H109" t="s">
        <v>20</v>
      </c>
      <c r="I109">
        <v>239</v>
      </c>
      <c r="J109" t="s">
        <v>28</v>
      </c>
      <c r="K109">
        <v>2016</v>
      </c>
      <c r="L109">
        <v>2016</v>
      </c>
      <c r="M109" t="s">
        <v>22</v>
      </c>
      <c r="N109">
        <v>0</v>
      </c>
      <c r="P109" t="s">
        <v>23</v>
      </c>
    </row>
    <row r="110" spans="1:27" x14ac:dyDescent="0.2">
      <c r="A110" t="s">
        <v>16</v>
      </c>
      <c r="B110" t="s">
        <v>17</v>
      </c>
      <c r="C110">
        <v>156</v>
      </c>
      <c r="D110" t="s">
        <v>51</v>
      </c>
      <c r="E110">
        <v>96</v>
      </c>
      <c r="F110" t="s">
        <v>19</v>
      </c>
      <c r="G110">
        <v>5910</v>
      </c>
      <c r="H110" t="s">
        <v>20</v>
      </c>
      <c r="I110">
        <v>239</v>
      </c>
      <c r="J110" t="s">
        <v>28</v>
      </c>
      <c r="K110">
        <v>2016</v>
      </c>
      <c r="L110">
        <v>2016</v>
      </c>
      <c r="M110" t="s">
        <v>22</v>
      </c>
      <c r="N110">
        <v>0</v>
      </c>
      <c r="P110" t="s">
        <v>23</v>
      </c>
    </row>
    <row r="111" spans="1:27" x14ac:dyDescent="0.2">
      <c r="A111" t="s">
        <v>16</v>
      </c>
      <c r="B111" t="s">
        <v>17</v>
      </c>
      <c r="C111">
        <v>156</v>
      </c>
      <c r="D111" t="s">
        <v>51</v>
      </c>
      <c r="E111">
        <v>128</v>
      </c>
      <c r="F111" t="s">
        <v>34</v>
      </c>
      <c r="G111">
        <v>5910</v>
      </c>
      <c r="H111" t="s">
        <v>20</v>
      </c>
      <c r="I111">
        <v>239</v>
      </c>
      <c r="J111" t="s">
        <v>28</v>
      </c>
      <c r="K111">
        <v>2016</v>
      </c>
      <c r="L111">
        <v>2016</v>
      </c>
      <c r="M111" t="s">
        <v>22</v>
      </c>
      <c r="N111">
        <v>0</v>
      </c>
      <c r="P111" t="s">
        <v>23</v>
      </c>
    </row>
    <row r="112" spans="1:27" x14ac:dyDescent="0.2">
      <c r="A112" t="s">
        <v>16</v>
      </c>
      <c r="B112" t="s">
        <v>17</v>
      </c>
      <c r="C112">
        <v>165</v>
      </c>
      <c r="D112" t="s">
        <v>52</v>
      </c>
      <c r="E112">
        <v>96</v>
      </c>
      <c r="F112" t="s">
        <v>19</v>
      </c>
      <c r="G112">
        <v>5910</v>
      </c>
      <c r="H112" t="s">
        <v>20</v>
      </c>
      <c r="I112">
        <v>238</v>
      </c>
      <c r="J112" t="s">
        <v>32</v>
      </c>
      <c r="K112">
        <v>2016</v>
      </c>
      <c r="L112">
        <v>2016</v>
      </c>
      <c r="M112" t="s">
        <v>22</v>
      </c>
      <c r="N112">
        <v>0</v>
      </c>
      <c r="P112" t="s">
        <v>23</v>
      </c>
    </row>
    <row r="113" spans="1:16" x14ac:dyDescent="0.2">
      <c r="A113" t="s">
        <v>16</v>
      </c>
      <c r="B113" t="s">
        <v>17</v>
      </c>
      <c r="C113">
        <v>165</v>
      </c>
      <c r="D113" t="s">
        <v>52</v>
      </c>
      <c r="E113">
        <v>96</v>
      </c>
      <c r="F113" t="s">
        <v>19</v>
      </c>
      <c r="G113">
        <v>5910</v>
      </c>
      <c r="H113" t="s">
        <v>20</v>
      </c>
      <c r="I113">
        <v>239</v>
      </c>
      <c r="J113" t="s">
        <v>28</v>
      </c>
      <c r="K113">
        <v>2016</v>
      </c>
      <c r="L113">
        <v>2016</v>
      </c>
      <c r="M113" t="s">
        <v>22</v>
      </c>
      <c r="N113">
        <v>1</v>
      </c>
      <c r="P113" t="s">
        <v>23</v>
      </c>
    </row>
    <row r="114" spans="1:16" x14ac:dyDescent="0.2">
      <c r="A114" t="s">
        <v>16</v>
      </c>
      <c r="B114" t="s">
        <v>17</v>
      </c>
      <c r="C114">
        <v>165</v>
      </c>
      <c r="D114" t="s">
        <v>52</v>
      </c>
      <c r="E114">
        <v>41</v>
      </c>
      <c r="F114" t="s">
        <v>24</v>
      </c>
      <c r="G114">
        <v>5910</v>
      </c>
      <c r="H114" t="s">
        <v>20</v>
      </c>
      <c r="I114">
        <v>238</v>
      </c>
      <c r="J114" t="s">
        <v>32</v>
      </c>
      <c r="K114">
        <v>2016</v>
      </c>
      <c r="L114">
        <v>2016</v>
      </c>
      <c r="M114" t="s">
        <v>22</v>
      </c>
      <c r="N114">
        <v>11</v>
      </c>
      <c r="P114" t="s">
        <v>23</v>
      </c>
    </row>
    <row r="115" spans="1:16" x14ac:dyDescent="0.2">
      <c r="A115" t="s">
        <v>16</v>
      </c>
      <c r="B115" t="s">
        <v>17</v>
      </c>
      <c r="C115">
        <v>171</v>
      </c>
      <c r="D115" t="s">
        <v>53</v>
      </c>
      <c r="E115">
        <v>96</v>
      </c>
      <c r="F115" t="s">
        <v>19</v>
      </c>
      <c r="G115">
        <v>5910</v>
      </c>
      <c r="H115" t="s">
        <v>20</v>
      </c>
      <c r="I115">
        <v>239</v>
      </c>
      <c r="J115" t="s">
        <v>28</v>
      </c>
      <c r="K115">
        <v>2016</v>
      </c>
      <c r="L115">
        <v>2016</v>
      </c>
      <c r="M115" t="s">
        <v>22</v>
      </c>
      <c r="N115">
        <v>5</v>
      </c>
      <c r="P115" t="s">
        <v>23</v>
      </c>
    </row>
    <row r="116" spans="1:16" x14ac:dyDescent="0.2">
      <c r="A116" t="s">
        <v>16</v>
      </c>
      <c r="B116" t="s">
        <v>17</v>
      </c>
      <c r="C116">
        <v>171</v>
      </c>
      <c r="D116" t="s">
        <v>53</v>
      </c>
      <c r="E116">
        <v>214</v>
      </c>
      <c r="F116" t="s">
        <v>26</v>
      </c>
      <c r="G116">
        <v>5910</v>
      </c>
      <c r="H116" t="s">
        <v>20</v>
      </c>
      <c r="I116">
        <v>239</v>
      </c>
      <c r="J116" t="s">
        <v>28</v>
      </c>
      <c r="K116">
        <v>2016</v>
      </c>
      <c r="L116">
        <v>2016</v>
      </c>
      <c r="M116" t="s">
        <v>22</v>
      </c>
      <c r="N116">
        <v>18</v>
      </c>
      <c r="P116" t="s">
        <v>23</v>
      </c>
    </row>
    <row r="117" spans="1:16" x14ac:dyDescent="0.2">
      <c r="A117" t="s">
        <v>16</v>
      </c>
      <c r="B117" t="s">
        <v>17</v>
      </c>
      <c r="C117">
        <v>174</v>
      </c>
      <c r="D117" t="s">
        <v>54</v>
      </c>
      <c r="E117">
        <v>128</v>
      </c>
      <c r="F117" t="s">
        <v>34</v>
      </c>
      <c r="G117">
        <v>5910</v>
      </c>
      <c r="H117" t="s">
        <v>20</v>
      </c>
      <c r="I117">
        <v>236</v>
      </c>
      <c r="J117" t="s">
        <v>25</v>
      </c>
      <c r="K117">
        <v>2016</v>
      </c>
      <c r="L117">
        <v>2016</v>
      </c>
      <c r="M117" t="s">
        <v>22</v>
      </c>
      <c r="N117">
        <v>0</v>
      </c>
      <c r="P117" t="s">
        <v>23</v>
      </c>
    </row>
    <row r="118" spans="1:16" x14ac:dyDescent="0.2">
      <c r="A118" t="s">
        <v>16</v>
      </c>
      <c r="B118" t="s">
        <v>17</v>
      </c>
      <c r="C118">
        <v>117</v>
      </c>
      <c r="D118" t="s">
        <v>55</v>
      </c>
      <c r="E118">
        <v>96</v>
      </c>
      <c r="F118" t="s">
        <v>19</v>
      </c>
      <c r="G118">
        <v>5910</v>
      </c>
      <c r="H118" t="s">
        <v>20</v>
      </c>
      <c r="I118">
        <v>237</v>
      </c>
      <c r="J118" t="s">
        <v>21</v>
      </c>
      <c r="K118">
        <v>2016</v>
      </c>
      <c r="L118">
        <v>2016</v>
      </c>
      <c r="M118" t="s">
        <v>22</v>
      </c>
      <c r="N118">
        <v>2</v>
      </c>
      <c r="P118" t="s">
        <v>23</v>
      </c>
    </row>
    <row r="119" spans="1:16" x14ac:dyDescent="0.2">
      <c r="A119" t="s">
        <v>16</v>
      </c>
      <c r="B119" t="s">
        <v>17</v>
      </c>
      <c r="C119">
        <v>117</v>
      </c>
      <c r="D119" t="s">
        <v>55</v>
      </c>
      <c r="E119">
        <v>96</v>
      </c>
      <c r="F119" t="s">
        <v>19</v>
      </c>
      <c r="G119">
        <v>5910</v>
      </c>
      <c r="H119" t="s">
        <v>20</v>
      </c>
      <c r="I119">
        <v>239</v>
      </c>
      <c r="J119" t="s">
        <v>28</v>
      </c>
      <c r="K119">
        <v>2016</v>
      </c>
      <c r="L119">
        <v>2016</v>
      </c>
      <c r="M119" t="s">
        <v>22</v>
      </c>
      <c r="N119">
        <v>118</v>
      </c>
      <c r="P119" t="s">
        <v>23</v>
      </c>
    </row>
    <row r="120" spans="1:16" x14ac:dyDescent="0.2">
      <c r="A120" t="s">
        <v>16</v>
      </c>
      <c r="B120" t="s">
        <v>17</v>
      </c>
      <c r="C120">
        <v>117</v>
      </c>
      <c r="D120" t="s">
        <v>55</v>
      </c>
      <c r="E120">
        <v>128</v>
      </c>
      <c r="F120" t="s">
        <v>34</v>
      </c>
      <c r="G120">
        <v>5910</v>
      </c>
      <c r="H120" t="s">
        <v>20</v>
      </c>
      <c r="I120">
        <v>239</v>
      </c>
      <c r="J120" t="s">
        <v>28</v>
      </c>
      <c r="K120">
        <v>2016</v>
      </c>
      <c r="L120">
        <v>2016</v>
      </c>
      <c r="M120" t="s">
        <v>22</v>
      </c>
      <c r="N120">
        <v>0</v>
      </c>
      <c r="P120" t="s">
        <v>23</v>
      </c>
    </row>
    <row r="121" spans="1:16" x14ac:dyDescent="0.2">
      <c r="A121" t="s">
        <v>16</v>
      </c>
      <c r="B121" t="s">
        <v>17</v>
      </c>
      <c r="C121">
        <v>117</v>
      </c>
      <c r="D121" t="s">
        <v>55</v>
      </c>
      <c r="E121">
        <v>41</v>
      </c>
      <c r="F121" t="s">
        <v>24</v>
      </c>
      <c r="G121">
        <v>5910</v>
      </c>
      <c r="H121" t="s">
        <v>20</v>
      </c>
      <c r="I121">
        <v>238</v>
      </c>
      <c r="J121" t="s">
        <v>32</v>
      </c>
      <c r="K121">
        <v>2016</v>
      </c>
      <c r="L121">
        <v>2016</v>
      </c>
      <c r="M121" t="s">
        <v>22</v>
      </c>
      <c r="N121">
        <v>1426</v>
      </c>
      <c r="P121" t="s">
        <v>23</v>
      </c>
    </row>
    <row r="122" spans="1:16" x14ac:dyDescent="0.2">
      <c r="A122" t="s">
        <v>16</v>
      </c>
      <c r="B122" t="s">
        <v>17</v>
      </c>
      <c r="C122">
        <v>117</v>
      </c>
      <c r="D122" t="s">
        <v>55</v>
      </c>
      <c r="E122">
        <v>41</v>
      </c>
      <c r="F122" t="s">
        <v>24</v>
      </c>
      <c r="G122">
        <v>5910</v>
      </c>
      <c r="H122" t="s">
        <v>20</v>
      </c>
      <c r="I122">
        <v>237</v>
      </c>
      <c r="J122" t="s">
        <v>21</v>
      </c>
      <c r="K122">
        <v>2016</v>
      </c>
      <c r="L122">
        <v>2016</v>
      </c>
      <c r="M122" t="s">
        <v>22</v>
      </c>
      <c r="N122">
        <v>253</v>
      </c>
      <c r="P122" t="s">
        <v>23</v>
      </c>
    </row>
    <row r="123" spans="1:16" x14ac:dyDescent="0.2">
      <c r="A123" t="s">
        <v>16</v>
      </c>
      <c r="B123" t="s">
        <v>17</v>
      </c>
      <c r="C123">
        <v>117</v>
      </c>
      <c r="D123" t="s">
        <v>55</v>
      </c>
      <c r="E123">
        <v>41</v>
      </c>
      <c r="F123" t="s">
        <v>24</v>
      </c>
      <c r="G123">
        <v>5910</v>
      </c>
      <c r="H123" t="s">
        <v>20</v>
      </c>
      <c r="I123">
        <v>239</v>
      </c>
      <c r="J123" t="s">
        <v>28</v>
      </c>
      <c r="K123">
        <v>2016</v>
      </c>
      <c r="L123">
        <v>2016</v>
      </c>
      <c r="M123" t="s">
        <v>22</v>
      </c>
      <c r="N123">
        <v>1771</v>
      </c>
      <c r="P123" t="s">
        <v>23</v>
      </c>
    </row>
    <row r="124" spans="1:16" x14ac:dyDescent="0.2">
      <c r="A124" t="s">
        <v>16</v>
      </c>
      <c r="B124" t="s">
        <v>17</v>
      </c>
      <c r="C124">
        <v>117</v>
      </c>
      <c r="D124" t="s">
        <v>55</v>
      </c>
      <c r="E124">
        <v>41</v>
      </c>
      <c r="F124" t="s">
        <v>24</v>
      </c>
      <c r="G124">
        <v>5910</v>
      </c>
      <c r="H124" t="s">
        <v>20</v>
      </c>
      <c r="I124">
        <v>236</v>
      </c>
      <c r="J124" t="s">
        <v>25</v>
      </c>
      <c r="K124">
        <v>2016</v>
      </c>
      <c r="L124">
        <v>2016</v>
      </c>
      <c r="M124" t="s">
        <v>22</v>
      </c>
      <c r="N124">
        <v>500</v>
      </c>
      <c r="P124" t="s">
        <v>23</v>
      </c>
    </row>
    <row r="125" spans="1:16" x14ac:dyDescent="0.2">
      <c r="A125" t="s">
        <v>16</v>
      </c>
      <c r="B125" t="s">
        <v>17</v>
      </c>
      <c r="C125">
        <v>117</v>
      </c>
      <c r="D125" t="s">
        <v>55</v>
      </c>
      <c r="E125">
        <v>214</v>
      </c>
      <c r="F125" t="s">
        <v>26</v>
      </c>
      <c r="G125">
        <v>5910</v>
      </c>
      <c r="H125" t="s">
        <v>20</v>
      </c>
      <c r="I125">
        <v>238</v>
      </c>
      <c r="J125" t="s">
        <v>32</v>
      </c>
      <c r="K125">
        <v>2016</v>
      </c>
      <c r="L125">
        <v>2016</v>
      </c>
      <c r="M125" t="s">
        <v>22</v>
      </c>
      <c r="N125">
        <v>160</v>
      </c>
      <c r="P125" t="s">
        <v>23</v>
      </c>
    </row>
    <row r="126" spans="1:16" x14ac:dyDescent="0.2">
      <c r="A126" t="s">
        <v>16</v>
      </c>
      <c r="B126" t="s">
        <v>17</v>
      </c>
      <c r="C126">
        <v>117</v>
      </c>
      <c r="D126" t="s">
        <v>55</v>
      </c>
      <c r="E126">
        <v>214</v>
      </c>
      <c r="F126" t="s">
        <v>26</v>
      </c>
      <c r="G126">
        <v>5910</v>
      </c>
      <c r="H126" t="s">
        <v>20</v>
      </c>
      <c r="I126">
        <v>239</v>
      </c>
      <c r="J126" t="s">
        <v>28</v>
      </c>
      <c r="K126">
        <v>2016</v>
      </c>
      <c r="L126">
        <v>2016</v>
      </c>
      <c r="M126" t="s">
        <v>22</v>
      </c>
      <c r="N126">
        <v>113</v>
      </c>
      <c r="P126" t="s">
        <v>23</v>
      </c>
    </row>
    <row r="127" spans="1:16" x14ac:dyDescent="0.2">
      <c r="A127" t="s">
        <v>16</v>
      </c>
      <c r="B127" t="s">
        <v>17</v>
      </c>
      <c r="C127">
        <v>185</v>
      </c>
      <c r="D127" t="s">
        <v>56</v>
      </c>
      <c r="E127">
        <v>41</v>
      </c>
      <c r="F127" t="s">
        <v>24</v>
      </c>
      <c r="G127">
        <v>5910</v>
      </c>
      <c r="H127" t="s">
        <v>20</v>
      </c>
      <c r="I127">
        <v>237</v>
      </c>
      <c r="J127" t="s">
        <v>21</v>
      </c>
      <c r="K127">
        <v>2016</v>
      </c>
      <c r="L127">
        <v>2016</v>
      </c>
      <c r="M127" t="s">
        <v>22</v>
      </c>
      <c r="N127">
        <v>67439</v>
      </c>
      <c r="P127" t="s">
        <v>23</v>
      </c>
    </row>
    <row r="128" spans="1:16" x14ac:dyDescent="0.2">
      <c r="A128" t="s">
        <v>16</v>
      </c>
      <c r="B128" t="s">
        <v>17</v>
      </c>
      <c r="C128">
        <v>185</v>
      </c>
      <c r="D128" t="s">
        <v>56</v>
      </c>
      <c r="E128">
        <v>41</v>
      </c>
      <c r="F128" t="s">
        <v>24</v>
      </c>
      <c r="G128">
        <v>5910</v>
      </c>
      <c r="H128" t="s">
        <v>20</v>
      </c>
      <c r="I128">
        <v>239</v>
      </c>
      <c r="J128" t="s">
        <v>28</v>
      </c>
      <c r="K128">
        <v>2016</v>
      </c>
      <c r="L128">
        <v>2016</v>
      </c>
      <c r="M128" t="s">
        <v>22</v>
      </c>
      <c r="N128">
        <v>3</v>
      </c>
      <c r="P128" t="s">
        <v>23</v>
      </c>
    </row>
    <row r="129" spans="1:16" x14ac:dyDescent="0.2">
      <c r="A129" t="s">
        <v>16</v>
      </c>
      <c r="B129" t="s">
        <v>17</v>
      </c>
      <c r="C129">
        <v>185</v>
      </c>
      <c r="D129" t="s">
        <v>56</v>
      </c>
      <c r="E129">
        <v>41</v>
      </c>
      <c r="F129" t="s">
        <v>24</v>
      </c>
      <c r="G129">
        <v>5910</v>
      </c>
      <c r="H129" t="s">
        <v>20</v>
      </c>
      <c r="I129">
        <v>236</v>
      </c>
      <c r="J129" t="s">
        <v>25</v>
      </c>
      <c r="K129">
        <v>2016</v>
      </c>
      <c r="L129">
        <v>2016</v>
      </c>
      <c r="M129" t="s">
        <v>22</v>
      </c>
      <c r="N129">
        <v>388801</v>
      </c>
      <c r="P129" t="s">
        <v>23</v>
      </c>
    </row>
    <row r="130" spans="1:16" x14ac:dyDescent="0.2">
      <c r="A130" t="s">
        <v>16</v>
      </c>
      <c r="B130" t="s">
        <v>17</v>
      </c>
      <c r="C130">
        <v>185</v>
      </c>
      <c r="D130" t="s">
        <v>56</v>
      </c>
      <c r="E130">
        <v>214</v>
      </c>
      <c r="F130" t="s">
        <v>26</v>
      </c>
      <c r="G130">
        <v>5910</v>
      </c>
      <c r="H130" t="s">
        <v>20</v>
      </c>
      <c r="I130">
        <v>236</v>
      </c>
      <c r="J130" t="s">
        <v>25</v>
      </c>
      <c r="K130">
        <v>2016</v>
      </c>
      <c r="L130">
        <v>2016</v>
      </c>
      <c r="M130" t="s">
        <v>22</v>
      </c>
      <c r="N130">
        <v>59</v>
      </c>
      <c r="P130" t="s">
        <v>23</v>
      </c>
    </row>
    <row r="131" spans="1:16" x14ac:dyDescent="0.2">
      <c r="A131" t="s">
        <v>16</v>
      </c>
      <c r="B131" t="s">
        <v>17</v>
      </c>
      <c r="C131">
        <v>272</v>
      </c>
      <c r="D131" t="s">
        <v>57</v>
      </c>
      <c r="E131">
        <v>41</v>
      </c>
      <c r="F131" t="s">
        <v>24</v>
      </c>
      <c r="G131">
        <v>5910</v>
      </c>
      <c r="H131" t="s">
        <v>20</v>
      </c>
      <c r="I131">
        <v>237</v>
      </c>
      <c r="J131" t="s">
        <v>21</v>
      </c>
      <c r="K131">
        <v>2016</v>
      </c>
      <c r="L131">
        <v>2016</v>
      </c>
      <c r="M131" t="s">
        <v>22</v>
      </c>
      <c r="N131">
        <v>459</v>
      </c>
      <c r="P131" t="s">
        <v>23</v>
      </c>
    </row>
    <row r="132" spans="1:16" x14ac:dyDescent="0.2">
      <c r="A132" t="s">
        <v>16</v>
      </c>
      <c r="B132" t="s">
        <v>17</v>
      </c>
      <c r="C132">
        <v>200</v>
      </c>
      <c r="D132" t="s">
        <v>58</v>
      </c>
      <c r="E132">
        <v>96</v>
      </c>
      <c r="F132" t="s">
        <v>19</v>
      </c>
      <c r="G132">
        <v>5910</v>
      </c>
      <c r="H132" t="s">
        <v>20</v>
      </c>
      <c r="I132">
        <v>238</v>
      </c>
      <c r="J132" t="s">
        <v>32</v>
      </c>
      <c r="K132">
        <v>2016</v>
      </c>
      <c r="L132">
        <v>2016</v>
      </c>
      <c r="M132" t="s">
        <v>22</v>
      </c>
      <c r="N132">
        <v>0</v>
      </c>
      <c r="P132" t="s">
        <v>23</v>
      </c>
    </row>
    <row r="133" spans="1:16" x14ac:dyDescent="0.2">
      <c r="A133" t="s">
        <v>16</v>
      </c>
      <c r="B133" t="s">
        <v>17</v>
      </c>
      <c r="C133">
        <v>200</v>
      </c>
      <c r="D133" t="s">
        <v>58</v>
      </c>
      <c r="E133">
        <v>96</v>
      </c>
      <c r="F133" t="s">
        <v>19</v>
      </c>
      <c r="G133">
        <v>5910</v>
      </c>
      <c r="H133" t="s">
        <v>20</v>
      </c>
      <c r="I133">
        <v>239</v>
      </c>
      <c r="J133" t="s">
        <v>28</v>
      </c>
      <c r="K133">
        <v>2016</v>
      </c>
      <c r="L133">
        <v>2016</v>
      </c>
      <c r="M133" t="s">
        <v>22</v>
      </c>
      <c r="N133">
        <v>850</v>
      </c>
      <c r="P133" t="s">
        <v>23</v>
      </c>
    </row>
    <row r="134" spans="1:16" x14ac:dyDescent="0.2">
      <c r="A134" t="s">
        <v>16</v>
      </c>
      <c r="B134" t="s">
        <v>17</v>
      </c>
      <c r="C134">
        <v>200</v>
      </c>
      <c r="D134" t="s">
        <v>58</v>
      </c>
      <c r="E134">
        <v>96</v>
      </c>
      <c r="F134" t="s">
        <v>19</v>
      </c>
      <c r="G134">
        <v>5910</v>
      </c>
      <c r="H134" t="s">
        <v>20</v>
      </c>
      <c r="I134">
        <v>236</v>
      </c>
      <c r="J134" t="s">
        <v>25</v>
      </c>
      <c r="K134">
        <v>2016</v>
      </c>
      <c r="L134">
        <v>2016</v>
      </c>
      <c r="M134" t="s">
        <v>22</v>
      </c>
      <c r="N134">
        <v>21</v>
      </c>
      <c r="P134" t="s">
        <v>23</v>
      </c>
    </row>
    <row r="135" spans="1:16" x14ac:dyDescent="0.2">
      <c r="A135" t="s">
        <v>16</v>
      </c>
      <c r="B135" t="s">
        <v>17</v>
      </c>
      <c r="C135">
        <v>200</v>
      </c>
      <c r="D135" t="s">
        <v>58</v>
      </c>
      <c r="E135">
        <v>128</v>
      </c>
      <c r="F135" t="s">
        <v>34</v>
      </c>
      <c r="G135">
        <v>5910</v>
      </c>
      <c r="H135" t="s">
        <v>20</v>
      </c>
      <c r="I135">
        <v>239</v>
      </c>
      <c r="J135" t="s">
        <v>28</v>
      </c>
      <c r="K135">
        <v>2016</v>
      </c>
      <c r="L135">
        <v>2016</v>
      </c>
      <c r="M135" t="s">
        <v>22</v>
      </c>
      <c r="N135">
        <v>1</v>
      </c>
      <c r="P135" t="s">
        <v>23</v>
      </c>
    </row>
    <row r="136" spans="1:16" x14ac:dyDescent="0.2">
      <c r="A136" t="s">
        <v>16</v>
      </c>
      <c r="B136" t="s">
        <v>17</v>
      </c>
      <c r="C136">
        <v>200</v>
      </c>
      <c r="D136" t="s">
        <v>58</v>
      </c>
      <c r="E136">
        <v>41</v>
      </c>
      <c r="F136" t="s">
        <v>24</v>
      </c>
      <c r="G136">
        <v>5910</v>
      </c>
      <c r="H136" t="s">
        <v>20</v>
      </c>
      <c r="I136">
        <v>238</v>
      </c>
      <c r="J136" t="s">
        <v>32</v>
      </c>
      <c r="K136">
        <v>2016</v>
      </c>
      <c r="L136">
        <v>2016</v>
      </c>
      <c r="M136" t="s">
        <v>22</v>
      </c>
      <c r="N136">
        <v>0</v>
      </c>
      <c r="P136" t="s">
        <v>23</v>
      </c>
    </row>
    <row r="137" spans="1:16" x14ac:dyDescent="0.2">
      <c r="A137" t="s">
        <v>16</v>
      </c>
      <c r="B137" t="s">
        <v>17</v>
      </c>
      <c r="C137">
        <v>200</v>
      </c>
      <c r="D137" t="s">
        <v>58</v>
      </c>
      <c r="E137">
        <v>41</v>
      </c>
      <c r="F137" t="s">
        <v>24</v>
      </c>
      <c r="G137">
        <v>5910</v>
      </c>
      <c r="H137" t="s">
        <v>20</v>
      </c>
      <c r="I137">
        <v>237</v>
      </c>
      <c r="J137" t="s">
        <v>21</v>
      </c>
      <c r="K137">
        <v>2016</v>
      </c>
      <c r="L137">
        <v>2016</v>
      </c>
      <c r="M137" t="s">
        <v>22</v>
      </c>
      <c r="N137">
        <v>55</v>
      </c>
      <c r="P137" t="s">
        <v>23</v>
      </c>
    </row>
    <row r="138" spans="1:16" x14ac:dyDescent="0.2">
      <c r="A138" t="s">
        <v>16</v>
      </c>
      <c r="B138" t="s">
        <v>17</v>
      </c>
      <c r="C138">
        <v>200</v>
      </c>
      <c r="D138" t="s">
        <v>58</v>
      </c>
      <c r="E138">
        <v>41</v>
      </c>
      <c r="F138" t="s">
        <v>24</v>
      </c>
      <c r="G138">
        <v>5910</v>
      </c>
      <c r="H138" t="s">
        <v>20</v>
      </c>
      <c r="I138">
        <v>239</v>
      </c>
      <c r="J138" t="s">
        <v>28</v>
      </c>
      <c r="K138">
        <v>2016</v>
      </c>
      <c r="L138">
        <v>2016</v>
      </c>
      <c r="M138" t="s">
        <v>22</v>
      </c>
      <c r="N138">
        <v>3787</v>
      </c>
      <c r="P138" t="s">
        <v>23</v>
      </c>
    </row>
    <row r="139" spans="1:16" x14ac:dyDescent="0.2">
      <c r="A139" t="s">
        <v>16</v>
      </c>
      <c r="B139" t="s">
        <v>17</v>
      </c>
      <c r="C139">
        <v>200</v>
      </c>
      <c r="D139" t="s">
        <v>58</v>
      </c>
      <c r="E139">
        <v>214</v>
      </c>
      <c r="F139" t="s">
        <v>26</v>
      </c>
      <c r="G139">
        <v>5910</v>
      </c>
      <c r="H139" t="s">
        <v>20</v>
      </c>
      <c r="I139">
        <v>239</v>
      </c>
      <c r="J139" t="s">
        <v>28</v>
      </c>
      <c r="K139">
        <v>2016</v>
      </c>
      <c r="L139">
        <v>2016</v>
      </c>
      <c r="M139" t="s">
        <v>22</v>
      </c>
      <c r="N139">
        <v>41</v>
      </c>
      <c r="P139" t="s">
        <v>23</v>
      </c>
    </row>
    <row r="140" spans="1:16" x14ac:dyDescent="0.2">
      <c r="A140" t="s">
        <v>16</v>
      </c>
      <c r="B140" t="s">
        <v>17</v>
      </c>
      <c r="C140">
        <v>202</v>
      </c>
      <c r="D140" t="s">
        <v>59</v>
      </c>
      <c r="E140">
        <v>214</v>
      </c>
      <c r="F140" t="s">
        <v>26</v>
      </c>
      <c r="G140">
        <v>5910</v>
      </c>
      <c r="H140" t="s">
        <v>20</v>
      </c>
      <c r="I140">
        <v>236</v>
      </c>
      <c r="J140" t="s">
        <v>25</v>
      </c>
      <c r="K140">
        <v>2016</v>
      </c>
      <c r="L140">
        <v>2016</v>
      </c>
      <c r="M140" t="s">
        <v>22</v>
      </c>
      <c r="N140">
        <v>40</v>
      </c>
      <c r="P140" t="s">
        <v>23</v>
      </c>
    </row>
    <row r="141" spans="1:16" x14ac:dyDescent="0.2">
      <c r="A141" t="s">
        <v>16</v>
      </c>
      <c r="B141" t="s">
        <v>17</v>
      </c>
      <c r="C141">
        <v>203</v>
      </c>
      <c r="D141" t="s">
        <v>60</v>
      </c>
      <c r="E141">
        <v>96</v>
      </c>
      <c r="F141" t="s">
        <v>19</v>
      </c>
      <c r="G141">
        <v>5910</v>
      </c>
      <c r="H141" t="s">
        <v>20</v>
      </c>
      <c r="I141">
        <v>237</v>
      </c>
      <c r="J141" t="s">
        <v>21</v>
      </c>
      <c r="K141">
        <v>2016</v>
      </c>
      <c r="L141">
        <v>2016</v>
      </c>
      <c r="M141" t="s">
        <v>22</v>
      </c>
      <c r="N141">
        <v>1</v>
      </c>
      <c r="P141" t="s">
        <v>23</v>
      </c>
    </row>
    <row r="142" spans="1:16" x14ac:dyDescent="0.2">
      <c r="A142" t="s">
        <v>16</v>
      </c>
      <c r="B142" t="s">
        <v>17</v>
      </c>
      <c r="C142">
        <v>203</v>
      </c>
      <c r="D142" t="s">
        <v>60</v>
      </c>
      <c r="E142">
        <v>96</v>
      </c>
      <c r="F142" t="s">
        <v>19</v>
      </c>
      <c r="G142">
        <v>5910</v>
      </c>
      <c r="H142" t="s">
        <v>20</v>
      </c>
      <c r="I142">
        <v>239</v>
      </c>
      <c r="J142" t="s">
        <v>28</v>
      </c>
      <c r="K142">
        <v>2016</v>
      </c>
      <c r="L142">
        <v>2016</v>
      </c>
      <c r="M142" t="s">
        <v>22</v>
      </c>
      <c r="N142">
        <v>0</v>
      </c>
      <c r="P142" t="s">
        <v>23</v>
      </c>
    </row>
    <row r="143" spans="1:16" x14ac:dyDescent="0.2">
      <c r="A143" t="s">
        <v>16</v>
      </c>
      <c r="B143" t="s">
        <v>17</v>
      </c>
      <c r="C143">
        <v>203</v>
      </c>
      <c r="D143" t="s">
        <v>60</v>
      </c>
      <c r="E143">
        <v>128</v>
      </c>
      <c r="F143" t="s">
        <v>34</v>
      </c>
      <c r="G143">
        <v>5910</v>
      </c>
      <c r="H143" t="s">
        <v>20</v>
      </c>
      <c r="I143">
        <v>237</v>
      </c>
      <c r="J143" t="s">
        <v>21</v>
      </c>
      <c r="K143">
        <v>2016</v>
      </c>
      <c r="L143">
        <v>2016</v>
      </c>
      <c r="M143" t="s">
        <v>22</v>
      </c>
      <c r="N143">
        <v>0</v>
      </c>
      <c r="P143" t="s">
        <v>23</v>
      </c>
    </row>
    <row r="144" spans="1:16" x14ac:dyDescent="0.2">
      <c r="A144" t="s">
        <v>16</v>
      </c>
      <c r="B144" t="s">
        <v>17</v>
      </c>
      <c r="C144">
        <v>203</v>
      </c>
      <c r="D144" t="s">
        <v>60</v>
      </c>
      <c r="E144">
        <v>41</v>
      </c>
      <c r="F144" t="s">
        <v>24</v>
      </c>
      <c r="G144">
        <v>5910</v>
      </c>
      <c r="H144" t="s">
        <v>20</v>
      </c>
      <c r="I144">
        <v>237</v>
      </c>
      <c r="J144" t="s">
        <v>21</v>
      </c>
      <c r="K144">
        <v>2016</v>
      </c>
      <c r="L144">
        <v>2016</v>
      </c>
      <c r="M144" t="s">
        <v>22</v>
      </c>
      <c r="N144">
        <v>36</v>
      </c>
      <c r="P144" t="s">
        <v>23</v>
      </c>
    </row>
    <row r="145" spans="1:16" x14ac:dyDescent="0.2">
      <c r="A145" t="s">
        <v>16</v>
      </c>
      <c r="B145" t="s">
        <v>17</v>
      </c>
      <c r="C145">
        <v>203</v>
      </c>
      <c r="D145" t="s">
        <v>60</v>
      </c>
      <c r="E145">
        <v>214</v>
      </c>
      <c r="F145" t="s">
        <v>26</v>
      </c>
      <c r="G145">
        <v>5910</v>
      </c>
      <c r="H145" t="s">
        <v>20</v>
      </c>
      <c r="I145">
        <v>237</v>
      </c>
      <c r="J145" t="s">
        <v>21</v>
      </c>
      <c r="K145">
        <v>2016</v>
      </c>
      <c r="L145">
        <v>2016</v>
      </c>
      <c r="M145" t="s">
        <v>22</v>
      </c>
      <c r="N145">
        <v>0</v>
      </c>
      <c r="P145" t="s">
        <v>23</v>
      </c>
    </row>
    <row r="146" spans="1:16" x14ac:dyDescent="0.2">
      <c r="A146" t="s">
        <v>16</v>
      </c>
      <c r="B146" t="s">
        <v>17</v>
      </c>
      <c r="C146">
        <v>210</v>
      </c>
      <c r="D146" t="s">
        <v>61</v>
      </c>
      <c r="E146">
        <v>41</v>
      </c>
      <c r="F146" t="s">
        <v>24</v>
      </c>
      <c r="G146">
        <v>5910</v>
      </c>
      <c r="H146" t="s">
        <v>20</v>
      </c>
      <c r="I146">
        <v>237</v>
      </c>
      <c r="J146" t="s">
        <v>21</v>
      </c>
      <c r="K146">
        <v>2016</v>
      </c>
      <c r="L146">
        <v>2016</v>
      </c>
      <c r="M146" t="s">
        <v>22</v>
      </c>
      <c r="N146">
        <v>42</v>
      </c>
      <c r="P146" t="s">
        <v>23</v>
      </c>
    </row>
    <row r="147" spans="1:16" x14ac:dyDescent="0.2">
      <c r="A147" t="s">
        <v>16</v>
      </c>
      <c r="B147" t="s">
        <v>17</v>
      </c>
      <c r="C147">
        <v>216</v>
      </c>
      <c r="D147" t="s">
        <v>62</v>
      </c>
      <c r="E147">
        <v>96</v>
      </c>
      <c r="F147" t="s">
        <v>19</v>
      </c>
      <c r="G147">
        <v>5910</v>
      </c>
      <c r="H147" t="s">
        <v>20</v>
      </c>
      <c r="I147">
        <v>237</v>
      </c>
      <c r="J147" t="s">
        <v>21</v>
      </c>
      <c r="K147">
        <v>2016</v>
      </c>
      <c r="L147">
        <v>2016</v>
      </c>
      <c r="M147" t="s">
        <v>22</v>
      </c>
      <c r="N147">
        <v>1533</v>
      </c>
      <c r="P147" t="s">
        <v>23</v>
      </c>
    </row>
    <row r="148" spans="1:16" x14ac:dyDescent="0.2">
      <c r="A148" t="s">
        <v>16</v>
      </c>
      <c r="B148" t="s">
        <v>17</v>
      </c>
      <c r="C148">
        <v>216</v>
      </c>
      <c r="D148" t="s">
        <v>62</v>
      </c>
      <c r="E148">
        <v>96</v>
      </c>
      <c r="F148" t="s">
        <v>19</v>
      </c>
      <c r="G148">
        <v>5910</v>
      </c>
      <c r="H148" t="s">
        <v>20</v>
      </c>
      <c r="I148">
        <v>239</v>
      </c>
      <c r="J148" t="s">
        <v>28</v>
      </c>
      <c r="K148">
        <v>2016</v>
      </c>
      <c r="L148">
        <v>2016</v>
      </c>
      <c r="M148" t="s">
        <v>22</v>
      </c>
      <c r="N148">
        <v>321</v>
      </c>
      <c r="P148" t="s">
        <v>23</v>
      </c>
    </row>
    <row r="149" spans="1:16" x14ac:dyDescent="0.2">
      <c r="A149" t="s">
        <v>16</v>
      </c>
      <c r="B149" t="s">
        <v>17</v>
      </c>
      <c r="C149">
        <v>216</v>
      </c>
      <c r="D149" t="s">
        <v>62</v>
      </c>
      <c r="E149">
        <v>96</v>
      </c>
      <c r="F149" t="s">
        <v>19</v>
      </c>
      <c r="G149">
        <v>5910</v>
      </c>
      <c r="H149" t="s">
        <v>20</v>
      </c>
      <c r="I149">
        <v>236</v>
      </c>
      <c r="J149" t="s">
        <v>25</v>
      </c>
      <c r="K149">
        <v>2016</v>
      </c>
      <c r="L149">
        <v>2016</v>
      </c>
      <c r="M149" t="s">
        <v>22</v>
      </c>
      <c r="N149">
        <v>0</v>
      </c>
      <c r="P149" t="s">
        <v>23</v>
      </c>
    </row>
    <row r="150" spans="1:16" x14ac:dyDescent="0.2">
      <c r="A150" t="s">
        <v>16</v>
      </c>
      <c r="B150" t="s">
        <v>17</v>
      </c>
      <c r="C150">
        <v>216</v>
      </c>
      <c r="D150" t="s">
        <v>62</v>
      </c>
      <c r="E150">
        <v>128</v>
      </c>
      <c r="F150" t="s">
        <v>34</v>
      </c>
      <c r="G150">
        <v>5910</v>
      </c>
      <c r="H150" t="s">
        <v>20</v>
      </c>
      <c r="I150">
        <v>237</v>
      </c>
      <c r="J150" t="s">
        <v>21</v>
      </c>
      <c r="K150">
        <v>2016</v>
      </c>
      <c r="L150">
        <v>2016</v>
      </c>
      <c r="M150" t="s">
        <v>22</v>
      </c>
      <c r="N150">
        <v>0</v>
      </c>
      <c r="P150" t="s">
        <v>23</v>
      </c>
    </row>
    <row r="151" spans="1:16" x14ac:dyDescent="0.2">
      <c r="A151" t="s">
        <v>16</v>
      </c>
      <c r="B151" t="s">
        <v>17</v>
      </c>
      <c r="C151">
        <v>216</v>
      </c>
      <c r="D151" t="s">
        <v>62</v>
      </c>
      <c r="E151">
        <v>128</v>
      </c>
      <c r="F151" t="s">
        <v>34</v>
      </c>
      <c r="G151">
        <v>5910</v>
      </c>
      <c r="H151" t="s">
        <v>20</v>
      </c>
      <c r="I151">
        <v>239</v>
      </c>
      <c r="J151" t="s">
        <v>28</v>
      </c>
      <c r="K151">
        <v>2016</v>
      </c>
      <c r="L151">
        <v>2016</v>
      </c>
      <c r="M151" t="s">
        <v>22</v>
      </c>
      <c r="N151">
        <v>1</v>
      </c>
      <c r="P151" t="s">
        <v>23</v>
      </c>
    </row>
    <row r="152" spans="1:16" x14ac:dyDescent="0.2">
      <c r="A152" t="s">
        <v>16</v>
      </c>
      <c r="B152" t="s">
        <v>17</v>
      </c>
      <c r="C152">
        <v>216</v>
      </c>
      <c r="D152" t="s">
        <v>62</v>
      </c>
      <c r="E152">
        <v>41</v>
      </c>
      <c r="F152" t="s">
        <v>24</v>
      </c>
      <c r="G152">
        <v>5910</v>
      </c>
      <c r="H152" t="s">
        <v>20</v>
      </c>
      <c r="I152">
        <v>237</v>
      </c>
      <c r="J152" t="s">
        <v>21</v>
      </c>
      <c r="K152">
        <v>2016</v>
      </c>
      <c r="L152">
        <v>2016</v>
      </c>
      <c r="M152" t="s">
        <v>22</v>
      </c>
      <c r="N152">
        <v>4738</v>
      </c>
      <c r="P152" t="s">
        <v>23</v>
      </c>
    </row>
    <row r="153" spans="1:16" x14ac:dyDescent="0.2">
      <c r="A153" t="s">
        <v>16</v>
      </c>
      <c r="B153" t="s">
        <v>17</v>
      </c>
      <c r="C153">
        <v>216</v>
      </c>
      <c r="D153" t="s">
        <v>62</v>
      </c>
      <c r="E153">
        <v>41</v>
      </c>
      <c r="F153" t="s">
        <v>24</v>
      </c>
      <c r="G153">
        <v>5910</v>
      </c>
      <c r="H153" t="s">
        <v>20</v>
      </c>
      <c r="I153">
        <v>239</v>
      </c>
      <c r="J153" t="s">
        <v>28</v>
      </c>
      <c r="K153">
        <v>2016</v>
      </c>
      <c r="L153">
        <v>2016</v>
      </c>
      <c r="M153" t="s">
        <v>22</v>
      </c>
      <c r="N153">
        <v>112</v>
      </c>
      <c r="P153" t="s">
        <v>23</v>
      </c>
    </row>
    <row r="154" spans="1:16" x14ac:dyDescent="0.2">
      <c r="A154" t="s">
        <v>16</v>
      </c>
      <c r="B154" t="s">
        <v>17</v>
      </c>
      <c r="C154">
        <v>216</v>
      </c>
      <c r="D154" t="s">
        <v>62</v>
      </c>
      <c r="E154">
        <v>214</v>
      </c>
      <c r="F154" t="s">
        <v>26</v>
      </c>
      <c r="G154">
        <v>5910</v>
      </c>
      <c r="H154" t="s">
        <v>20</v>
      </c>
      <c r="I154">
        <v>237</v>
      </c>
      <c r="J154" t="s">
        <v>21</v>
      </c>
      <c r="K154">
        <v>2016</v>
      </c>
      <c r="L154">
        <v>2016</v>
      </c>
      <c r="M154" t="s">
        <v>22</v>
      </c>
      <c r="N154">
        <v>9</v>
      </c>
      <c r="P154" t="s">
        <v>23</v>
      </c>
    </row>
    <row r="155" spans="1:16" x14ac:dyDescent="0.2">
      <c r="A155" t="s">
        <v>16</v>
      </c>
      <c r="B155" t="s">
        <v>17</v>
      </c>
      <c r="C155">
        <v>216</v>
      </c>
      <c r="D155" t="s">
        <v>62</v>
      </c>
      <c r="E155">
        <v>214</v>
      </c>
      <c r="F155" t="s">
        <v>26</v>
      </c>
      <c r="G155">
        <v>5910</v>
      </c>
      <c r="H155" t="s">
        <v>20</v>
      </c>
      <c r="I155">
        <v>239</v>
      </c>
      <c r="J155" t="s">
        <v>28</v>
      </c>
      <c r="K155">
        <v>2016</v>
      </c>
      <c r="L155">
        <v>2016</v>
      </c>
      <c r="M155" t="s">
        <v>22</v>
      </c>
      <c r="N155">
        <v>107</v>
      </c>
      <c r="P155" t="s">
        <v>23</v>
      </c>
    </row>
    <row r="156" spans="1:16" x14ac:dyDescent="0.2">
      <c r="A156" t="s">
        <v>16</v>
      </c>
      <c r="B156" t="s">
        <v>17</v>
      </c>
      <c r="C156">
        <v>216</v>
      </c>
      <c r="D156" t="s">
        <v>62</v>
      </c>
      <c r="E156">
        <v>214</v>
      </c>
      <c r="F156" t="s">
        <v>26</v>
      </c>
      <c r="G156">
        <v>5910</v>
      </c>
      <c r="H156" t="s">
        <v>20</v>
      </c>
      <c r="I156">
        <v>236</v>
      </c>
      <c r="J156" t="s">
        <v>25</v>
      </c>
      <c r="K156">
        <v>2016</v>
      </c>
      <c r="L156">
        <v>2016</v>
      </c>
      <c r="M156" t="s">
        <v>22</v>
      </c>
      <c r="N156">
        <v>22</v>
      </c>
      <c r="P156" t="s">
        <v>23</v>
      </c>
    </row>
    <row r="157" spans="1:16" x14ac:dyDescent="0.2">
      <c r="A157" t="s">
        <v>16</v>
      </c>
      <c r="B157" t="s">
        <v>17</v>
      </c>
      <c r="C157">
        <v>217</v>
      </c>
      <c r="D157" t="s">
        <v>63</v>
      </c>
      <c r="E157">
        <v>41</v>
      </c>
      <c r="F157" t="s">
        <v>24</v>
      </c>
      <c r="G157">
        <v>5910</v>
      </c>
      <c r="H157" t="s">
        <v>20</v>
      </c>
      <c r="I157">
        <v>236</v>
      </c>
      <c r="J157" t="s">
        <v>25</v>
      </c>
      <c r="K157">
        <v>2016</v>
      </c>
      <c r="L157">
        <v>2016</v>
      </c>
      <c r="M157" t="s">
        <v>22</v>
      </c>
      <c r="N157">
        <v>60</v>
      </c>
      <c r="P157" t="s">
        <v>23</v>
      </c>
    </row>
    <row r="158" spans="1:16" x14ac:dyDescent="0.2">
      <c r="A158" t="s">
        <v>16</v>
      </c>
      <c r="B158" t="s">
        <v>17</v>
      </c>
      <c r="C158">
        <v>217</v>
      </c>
      <c r="D158" t="s">
        <v>63</v>
      </c>
      <c r="E158">
        <v>214</v>
      </c>
      <c r="F158" t="s">
        <v>26</v>
      </c>
      <c r="G158">
        <v>5910</v>
      </c>
      <c r="H158" t="s">
        <v>20</v>
      </c>
      <c r="I158">
        <v>236</v>
      </c>
      <c r="J158" t="s">
        <v>25</v>
      </c>
      <c r="K158">
        <v>2016</v>
      </c>
      <c r="L158">
        <v>2016</v>
      </c>
      <c r="M158" t="s">
        <v>22</v>
      </c>
      <c r="N158">
        <v>834</v>
      </c>
      <c r="P158" t="s">
        <v>23</v>
      </c>
    </row>
    <row r="159" spans="1:16" x14ac:dyDescent="0.2">
      <c r="A159" t="s">
        <v>16</v>
      </c>
      <c r="B159" t="s">
        <v>17</v>
      </c>
      <c r="C159">
        <v>223</v>
      </c>
      <c r="D159" t="s">
        <v>64</v>
      </c>
      <c r="E159">
        <v>41</v>
      </c>
      <c r="F159" t="s">
        <v>24</v>
      </c>
      <c r="G159">
        <v>5910</v>
      </c>
      <c r="H159" t="s">
        <v>20</v>
      </c>
      <c r="I159">
        <v>237</v>
      </c>
      <c r="J159" t="s">
        <v>21</v>
      </c>
      <c r="K159">
        <v>2016</v>
      </c>
      <c r="L159">
        <v>2016</v>
      </c>
      <c r="M159" t="s">
        <v>22</v>
      </c>
      <c r="N159">
        <v>11511</v>
      </c>
      <c r="P159" t="s">
        <v>23</v>
      </c>
    </row>
    <row r="160" spans="1:16" x14ac:dyDescent="0.2">
      <c r="A160" t="s">
        <v>16</v>
      </c>
      <c r="B160" t="s">
        <v>17</v>
      </c>
      <c r="C160">
        <v>230</v>
      </c>
      <c r="D160" t="s">
        <v>65</v>
      </c>
      <c r="E160">
        <v>96</v>
      </c>
      <c r="F160" t="s">
        <v>19</v>
      </c>
      <c r="G160">
        <v>5910</v>
      </c>
      <c r="H160" t="s">
        <v>20</v>
      </c>
      <c r="I160">
        <v>237</v>
      </c>
      <c r="J160" t="s">
        <v>21</v>
      </c>
      <c r="K160">
        <v>2016</v>
      </c>
      <c r="L160">
        <v>2016</v>
      </c>
      <c r="M160" t="s">
        <v>22</v>
      </c>
      <c r="N160">
        <v>10</v>
      </c>
      <c r="O160" t="s">
        <v>66</v>
      </c>
      <c r="P160" t="s">
        <v>67</v>
      </c>
    </row>
    <row r="161" spans="1:16" x14ac:dyDescent="0.2">
      <c r="A161" t="s">
        <v>16</v>
      </c>
      <c r="B161" t="s">
        <v>17</v>
      </c>
      <c r="C161">
        <v>230</v>
      </c>
      <c r="D161" t="s">
        <v>65</v>
      </c>
      <c r="E161">
        <v>96</v>
      </c>
      <c r="F161" t="s">
        <v>19</v>
      </c>
      <c r="G161">
        <v>5910</v>
      </c>
      <c r="H161" t="s">
        <v>20</v>
      </c>
      <c r="I161">
        <v>239</v>
      </c>
      <c r="J161" t="s">
        <v>28</v>
      </c>
      <c r="K161">
        <v>2016</v>
      </c>
      <c r="L161">
        <v>2016</v>
      </c>
      <c r="M161" t="s">
        <v>22</v>
      </c>
      <c r="N161">
        <v>0</v>
      </c>
      <c r="O161" t="s">
        <v>66</v>
      </c>
      <c r="P161" t="s">
        <v>67</v>
      </c>
    </row>
    <row r="162" spans="1:16" x14ac:dyDescent="0.2">
      <c r="A162" t="s">
        <v>16</v>
      </c>
      <c r="B162" t="s">
        <v>17</v>
      </c>
      <c r="C162">
        <v>230</v>
      </c>
      <c r="D162" t="s">
        <v>65</v>
      </c>
      <c r="E162">
        <v>41</v>
      </c>
      <c r="F162" t="s">
        <v>24</v>
      </c>
      <c r="G162">
        <v>5910</v>
      </c>
      <c r="H162" t="s">
        <v>20</v>
      </c>
      <c r="I162">
        <v>237</v>
      </c>
      <c r="J162" t="s">
        <v>21</v>
      </c>
      <c r="K162">
        <v>2016</v>
      </c>
      <c r="L162">
        <v>2016</v>
      </c>
      <c r="M162" t="s">
        <v>22</v>
      </c>
      <c r="N162">
        <v>74773</v>
      </c>
      <c r="O162" t="s">
        <v>68</v>
      </c>
      <c r="P162" t="s">
        <v>69</v>
      </c>
    </row>
    <row r="163" spans="1:16" x14ac:dyDescent="0.2">
      <c r="A163" t="s">
        <v>16</v>
      </c>
      <c r="B163" t="s">
        <v>17</v>
      </c>
      <c r="C163">
        <v>230</v>
      </c>
      <c r="D163" t="s">
        <v>65</v>
      </c>
      <c r="E163">
        <v>41</v>
      </c>
      <c r="F163" t="s">
        <v>24</v>
      </c>
      <c r="G163">
        <v>5910</v>
      </c>
      <c r="H163" t="s">
        <v>20</v>
      </c>
      <c r="I163">
        <v>236</v>
      </c>
      <c r="J163" t="s">
        <v>25</v>
      </c>
      <c r="K163">
        <v>2016</v>
      </c>
      <c r="L163">
        <v>2016</v>
      </c>
      <c r="M163" t="s">
        <v>22</v>
      </c>
      <c r="N163">
        <v>3539</v>
      </c>
      <c r="O163" t="s">
        <v>66</v>
      </c>
      <c r="P163" t="s">
        <v>67</v>
      </c>
    </row>
    <row r="164" spans="1:16" x14ac:dyDescent="0.2">
      <c r="A164" t="s">
        <v>16</v>
      </c>
      <c r="B164" t="s">
        <v>17</v>
      </c>
      <c r="C164">
        <v>229</v>
      </c>
      <c r="D164" t="s">
        <v>70</v>
      </c>
      <c r="E164">
        <v>96</v>
      </c>
      <c r="F164" t="s">
        <v>19</v>
      </c>
      <c r="G164">
        <v>5910</v>
      </c>
      <c r="H164" t="s">
        <v>20</v>
      </c>
      <c r="I164">
        <v>238</v>
      </c>
      <c r="J164" t="s">
        <v>32</v>
      </c>
      <c r="K164">
        <v>2016</v>
      </c>
      <c r="L164">
        <v>2016</v>
      </c>
      <c r="M164" t="s">
        <v>22</v>
      </c>
      <c r="N164">
        <v>0</v>
      </c>
      <c r="P164" t="s">
        <v>23</v>
      </c>
    </row>
    <row r="165" spans="1:16" x14ac:dyDescent="0.2">
      <c r="A165" t="s">
        <v>16</v>
      </c>
      <c r="B165" t="s">
        <v>17</v>
      </c>
      <c r="C165">
        <v>229</v>
      </c>
      <c r="D165" t="s">
        <v>70</v>
      </c>
      <c r="E165">
        <v>96</v>
      </c>
      <c r="F165" t="s">
        <v>19</v>
      </c>
      <c r="G165">
        <v>5910</v>
      </c>
      <c r="H165" t="s">
        <v>20</v>
      </c>
      <c r="I165">
        <v>237</v>
      </c>
      <c r="J165" t="s">
        <v>21</v>
      </c>
      <c r="K165">
        <v>2016</v>
      </c>
      <c r="L165">
        <v>2016</v>
      </c>
      <c r="M165" t="s">
        <v>22</v>
      </c>
      <c r="N165">
        <v>19</v>
      </c>
      <c r="P165" t="s">
        <v>23</v>
      </c>
    </row>
    <row r="166" spans="1:16" x14ac:dyDescent="0.2">
      <c r="A166" t="s">
        <v>16</v>
      </c>
      <c r="B166" t="s">
        <v>17</v>
      </c>
      <c r="C166">
        <v>229</v>
      </c>
      <c r="D166" t="s">
        <v>70</v>
      </c>
      <c r="E166">
        <v>96</v>
      </c>
      <c r="F166" t="s">
        <v>19</v>
      </c>
      <c r="G166">
        <v>5910</v>
      </c>
      <c r="H166" t="s">
        <v>20</v>
      </c>
      <c r="I166">
        <v>239</v>
      </c>
      <c r="J166" t="s">
        <v>28</v>
      </c>
      <c r="K166">
        <v>2016</v>
      </c>
      <c r="L166">
        <v>2016</v>
      </c>
      <c r="M166" t="s">
        <v>22</v>
      </c>
      <c r="N166">
        <v>11</v>
      </c>
      <c r="P166" t="s">
        <v>23</v>
      </c>
    </row>
    <row r="167" spans="1:16" x14ac:dyDescent="0.2">
      <c r="A167" t="s">
        <v>16</v>
      </c>
      <c r="B167" t="s">
        <v>17</v>
      </c>
      <c r="C167">
        <v>229</v>
      </c>
      <c r="D167" t="s">
        <v>70</v>
      </c>
      <c r="E167">
        <v>96</v>
      </c>
      <c r="F167" t="s">
        <v>19</v>
      </c>
      <c r="G167">
        <v>5910</v>
      </c>
      <c r="H167" t="s">
        <v>20</v>
      </c>
      <c r="I167">
        <v>236</v>
      </c>
      <c r="J167" t="s">
        <v>25</v>
      </c>
      <c r="K167">
        <v>2016</v>
      </c>
      <c r="L167">
        <v>2016</v>
      </c>
      <c r="M167" t="s">
        <v>22</v>
      </c>
      <c r="N167">
        <v>1</v>
      </c>
      <c r="P167" t="s">
        <v>23</v>
      </c>
    </row>
    <row r="168" spans="1:16" x14ac:dyDescent="0.2">
      <c r="A168" t="s">
        <v>16</v>
      </c>
      <c r="B168" t="s">
        <v>17</v>
      </c>
      <c r="C168">
        <v>229</v>
      </c>
      <c r="D168" t="s">
        <v>70</v>
      </c>
      <c r="E168">
        <v>41</v>
      </c>
      <c r="F168" t="s">
        <v>24</v>
      </c>
      <c r="G168">
        <v>5910</v>
      </c>
      <c r="H168" t="s">
        <v>20</v>
      </c>
      <c r="I168">
        <v>239</v>
      </c>
      <c r="J168" t="s">
        <v>28</v>
      </c>
      <c r="K168">
        <v>2016</v>
      </c>
      <c r="L168">
        <v>2016</v>
      </c>
      <c r="M168" t="s">
        <v>22</v>
      </c>
      <c r="N168">
        <v>1</v>
      </c>
      <c r="P168" t="s">
        <v>23</v>
      </c>
    </row>
    <row r="169" spans="1:16" x14ac:dyDescent="0.2">
      <c r="A169" t="s">
        <v>16</v>
      </c>
      <c r="B169" t="s">
        <v>17</v>
      </c>
      <c r="C169">
        <v>229</v>
      </c>
      <c r="D169" t="s">
        <v>70</v>
      </c>
      <c r="E169">
        <v>214</v>
      </c>
      <c r="F169" t="s">
        <v>26</v>
      </c>
      <c r="G169">
        <v>5910</v>
      </c>
      <c r="H169" t="s">
        <v>20</v>
      </c>
      <c r="I169">
        <v>237</v>
      </c>
      <c r="J169" t="s">
        <v>21</v>
      </c>
      <c r="K169">
        <v>2016</v>
      </c>
      <c r="L169">
        <v>2016</v>
      </c>
      <c r="M169" t="s">
        <v>22</v>
      </c>
      <c r="N169">
        <v>64</v>
      </c>
      <c r="P169" t="s">
        <v>23</v>
      </c>
    </row>
    <row r="170" spans="1:16" x14ac:dyDescent="0.2">
      <c r="A170" t="s">
        <v>16</v>
      </c>
      <c r="B170" t="s">
        <v>17</v>
      </c>
      <c r="C170">
        <v>229</v>
      </c>
      <c r="D170" t="s">
        <v>70</v>
      </c>
      <c r="E170">
        <v>214</v>
      </c>
      <c r="F170" t="s">
        <v>26</v>
      </c>
      <c r="G170">
        <v>5910</v>
      </c>
      <c r="H170" t="s">
        <v>20</v>
      </c>
      <c r="I170">
        <v>236</v>
      </c>
      <c r="J170" t="s">
        <v>25</v>
      </c>
      <c r="K170">
        <v>2016</v>
      </c>
      <c r="L170">
        <v>2016</v>
      </c>
      <c r="M170" t="s">
        <v>22</v>
      </c>
      <c r="N170">
        <v>0</v>
      </c>
      <c r="P170" t="s">
        <v>23</v>
      </c>
    </row>
    <row r="171" spans="1:16" x14ac:dyDescent="0.2">
      <c r="A171" t="s">
        <v>16</v>
      </c>
      <c r="B171" t="s">
        <v>17</v>
      </c>
      <c r="C171">
        <v>231</v>
      </c>
      <c r="D171" t="s">
        <v>71</v>
      </c>
      <c r="E171">
        <v>96</v>
      </c>
      <c r="F171" t="s">
        <v>19</v>
      </c>
      <c r="G171">
        <v>5910</v>
      </c>
      <c r="H171" t="s">
        <v>20</v>
      </c>
      <c r="I171">
        <v>238</v>
      </c>
      <c r="J171" t="s">
        <v>32</v>
      </c>
      <c r="K171">
        <v>2016</v>
      </c>
      <c r="L171">
        <v>2016</v>
      </c>
      <c r="M171" t="s">
        <v>22</v>
      </c>
      <c r="N171">
        <v>3635</v>
      </c>
      <c r="P171" t="s">
        <v>23</v>
      </c>
    </row>
    <row r="172" spans="1:16" x14ac:dyDescent="0.2">
      <c r="A172" t="s">
        <v>16</v>
      </c>
      <c r="B172" t="s">
        <v>17</v>
      </c>
      <c r="C172">
        <v>231</v>
      </c>
      <c r="D172" t="s">
        <v>71</v>
      </c>
      <c r="E172">
        <v>96</v>
      </c>
      <c r="F172" t="s">
        <v>19</v>
      </c>
      <c r="G172">
        <v>5910</v>
      </c>
      <c r="H172" t="s">
        <v>20</v>
      </c>
      <c r="I172">
        <v>237</v>
      </c>
      <c r="J172" t="s">
        <v>21</v>
      </c>
      <c r="K172">
        <v>2016</v>
      </c>
      <c r="L172">
        <v>2016</v>
      </c>
      <c r="M172" t="s">
        <v>22</v>
      </c>
      <c r="N172">
        <v>785</v>
      </c>
      <c r="P172" t="s">
        <v>23</v>
      </c>
    </row>
    <row r="173" spans="1:16" x14ac:dyDescent="0.2">
      <c r="A173" t="s">
        <v>16</v>
      </c>
      <c r="B173" t="s">
        <v>17</v>
      </c>
      <c r="C173">
        <v>231</v>
      </c>
      <c r="D173" t="s">
        <v>71</v>
      </c>
      <c r="E173">
        <v>96</v>
      </c>
      <c r="F173" t="s">
        <v>19</v>
      </c>
      <c r="G173">
        <v>5910</v>
      </c>
      <c r="H173" t="s">
        <v>20</v>
      </c>
      <c r="I173">
        <v>239</v>
      </c>
      <c r="J173" t="s">
        <v>28</v>
      </c>
      <c r="K173">
        <v>2016</v>
      </c>
      <c r="L173">
        <v>2016</v>
      </c>
      <c r="M173" t="s">
        <v>22</v>
      </c>
      <c r="N173">
        <v>6</v>
      </c>
      <c r="P173" t="s">
        <v>23</v>
      </c>
    </row>
    <row r="174" spans="1:16" x14ac:dyDescent="0.2">
      <c r="A174" t="s">
        <v>16</v>
      </c>
      <c r="B174" t="s">
        <v>17</v>
      </c>
      <c r="C174">
        <v>231</v>
      </c>
      <c r="D174" t="s">
        <v>71</v>
      </c>
      <c r="E174">
        <v>96</v>
      </c>
      <c r="F174" t="s">
        <v>19</v>
      </c>
      <c r="G174">
        <v>5910</v>
      </c>
      <c r="H174" t="s">
        <v>20</v>
      </c>
      <c r="I174">
        <v>236</v>
      </c>
      <c r="J174" t="s">
        <v>25</v>
      </c>
      <c r="K174">
        <v>2016</v>
      </c>
      <c r="L174">
        <v>2016</v>
      </c>
      <c r="M174" t="s">
        <v>22</v>
      </c>
      <c r="N174">
        <v>676</v>
      </c>
      <c r="P174" t="s">
        <v>23</v>
      </c>
    </row>
    <row r="175" spans="1:16" x14ac:dyDescent="0.2">
      <c r="A175" t="s">
        <v>16</v>
      </c>
      <c r="B175" t="s">
        <v>17</v>
      </c>
      <c r="C175">
        <v>231</v>
      </c>
      <c r="D175" t="s">
        <v>71</v>
      </c>
      <c r="E175">
        <v>41</v>
      </c>
      <c r="F175" t="s">
        <v>24</v>
      </c>
      <c r="G175">
        <v>5910</v>
      </c>
      <c r="H175" t="s">
        <v>20</v>
      </c>
      <c r="I175">
        <v>238</v>
      </c>
      <c r="J175" t="s">
        <v>32</v>
      </c>
      <c r="K175">
        <v>2016</v>
      </c>
      <c r="L175">
        <v>2016</v>
      </c>
      <c r="M175" t="s">
        <v>22</v>
      </c>
      <c r="N175">
        <v>63</v>
      </c>
      <c r="P175" t="s">
        <v>23</v>
      </c>
    </row>
    <row r="176" spans="1:16" x14ac:dyDescent="0.2">
      <c r="A176" t="s">
        <v>16</v>
      </c>
      <c r="B176" t="s">
        <v>17</v>
      </c>
      <c r="C176">
        <v>231</v>
      </c>
      <c r="D176" t="s">
        <v>71</v>
      </c>
      <c r="E176">
        <v>41</v>
      </c>
      <c r="F176" t="s">
        <v>24</v>
      </c>
      <c r="G176">
        <v>5910</v>
      </c>
      <c r="H176" t="s">
        <v>20</v>
      </c>
      <c r="I176">
        <v>237</v>
      </c>
      <c r="J176" t="s">
        <v>21</v>
      </c>
      <c r="K176">
        <v>2016</v>
      </c>
      <c r="L176">
        <v>2016</v>
      </c>
      <c r="M176" t="s">
        <v>22</v>
      </c>
      <c r="N176">
        <v>143269</v>
      </c>
      <c r="P176" t="s">
        <v>23</v>
      </c>
    </row>
    <row r="177" spans="1:16" x14ac:dyDescent="0.2">
      <c r="A177" t="s">
        <v>16</v>
      </c>
      <c r="B177" t="s">
        <v>17</v>
      </c>
      <c r="C177">
        <v>231</v>
      </c>
      <c r="D177" t="s">
        <v>71</v>
      </c>
      <c r="E177">
        <v>41</v>
      </c>
      <c r="F177" t="s">
        <v>24</v>
      </c>
      <c r="G177">
        <v>5910</v>
      </c>
      <c r="H177" t="s">
        <v>20</v>
      </c>
      <c r="I177">
        <v>239</v>
      </c>
      <c r="J177" t="s">
        <v>28</v>
      </c>
      <c r="K177">
        <v>2016</v>
      </c>
      <c r="L177">
        <v>2016</v>
      </c>
      <c r="M177" t="s">
        <v>22</v>
      </c>
      <c r="N177">
        <v>190</v>
      </c>
      <c r="P177" t="s">
        <v>23</v>
      </c>
    </row>
    <row r="178" spans="1:16" x14ac:dyDescent="0.2">
      <c r="A178" t="s">
        <v>16</v>
      </c>
      <c r="B178" t="s">
        <v>17</v>
      </c>
      <c r="C178">
        <v>231</v>
      </c>
      <c r="D178" t="s">
        <v>71</v>
      </c>
      <c r="E178">
        <v>41</v>
      </c>
      <c r="F178" t="s">
        <v>24</v>
      </c>
      <c r="G178">
        <v>5910</v>
      </c>
      <c r="H178" t="s">
        <v>20</v>
      </c>
      <c r="I178">
        <v>236</v>
      </c>
      <c r="J178" t="s">
        <v>25</v>
      </c>
      <c r="K178">
        <v>2016</v>
      </c>
      <c r="L178">
        <v>2016</v>
      </c>
      <c r="M178" t="s">
        <v>22</v>
      </c>
      <c r="N178">
        <v>35969508</v>
      </c>
      <c r="P178" t="s">
        <v>23</v>
      </c>
    </row>
    <row r="179" spans="1:16" x14ac:dyDescent="0.2">
      <c r="A179" t="s">
        <v>16</v>
      </c>
      <c r="B179" t="s">
        <v>17</v>
      </c>
      <c r="C179">
        <v>231</v>
      </c>
      <c r="D179" t="s">
        <v>71</v>
      </c>
      <c r="E179">
        <v>214</v>
      </c>
      <c r="F179" t="s">
        <v>26</v>
      </c>
      <c r="G179">
        <v>5910</v>
      </c>
      <c r="H179" t="s">
        <v>20</v>
      </c>
      <c r="I179">
        <v>238</v>
      </c>
      <c r="J179" t="s">
        <v>32</v>
      </c>
      <c r="K179">
        <v>2016</v>
      </c>
      <c r="L179">
        <v>2016</v>
      </c>
      <c r="M179" t="s">
        <v>22</v>
      </c>
      <c r="N179">
        <v>15721</v>
      </c>
      <c r="P179" t="s">
        <v>23</v>
      </c>
    </row>
    <row r="180" spans="1:16" x14ac:dyDescent="0.2">
      <c r="A180" t="s">
        <v>16</v>
      </c>
      <c r="B180" t="s">
        <v>17</v>
      </c>
      <c r="C180">
        <v>231</v>
      </c>
      <c r="D180" t="s">
        <v>71</v>
      </c>
      <c r="E180">
        <v>214</v>
      </c>
      <c r="F180" t="s">
        <v>26</v>
      </c>
      <c r="G180">
        <v>5910</v>
      </c>
      <c r="H180" t="s">
        <v>20</v>
      </c>
      <c r="I180">
        <v>237</v>
      </c>
      <c r="J180" t="s">
        <v>21</v>
      </c>
      <c r="K180">
        <v>2016</v>
      </c>
      <c r="L180">
        <v>2016</v>
      </c>
      <c r="M180" t="s">
        <v>22</v>
      </c>
      <c r="N180">
        <v>15</v>
      </c>
      <c r="P180" t="s">
        <v>23</v>
      </c>
    </row>
    <row r="181" spans="1:16" x14ac:dyDescent="0.2">
      <c r="A181" t="s">
        <v>16</v>
      </c>
      <c r="B181" t="s">
        <v>17</v>
      </c>
      <c r="C181">
        <v>231</v>
      </c>
      <c r="D181" t="s">
        <v>71</v>
      </c>
      <c r="E181">
        <v>214</v>
      </c>
      <c r="F181" t="s">
        <v>26</v>
      </c>
      <c r="G181">
        <v>5910</v>
      </c>
      <c r="H181" t="s">
        <v>20</v>
      </c>
      <c r="I181">
        <v>239</v>
      </c>
      <c r="J181" t="s">
        <v>28</v>
      </c>
      <c r="K181">
        <v>2016</v>
      </c>
      <c r="L181">
        <v>2016</v>
      </c>
      <c r="M181" t="s">
        <v>22</v>
      </c>
      <c r="N181">
        <v>37</v>
      </c>
      <c r="P181" t="s">
        <v>23</v>
      </c>
    </row>
    <row r="182" spans="1:16" x14ac:dyDescent="0.2">
      <c r="A182" t="s">
        <v>16</v>
      </c>
      <c r="B182" t="s">
        <v>17</v>
      </c>
      <c r="C182">
        <v>231</v>
      </c>
      <c r="D182" t="s">
        <v>71</v>
      </c>
      <c r="E182">
        <v>214</v>
      </c>
      <c r="F182" t="s">
        <v>26</v>
      </c>
      <c r="G182">
        <v>5910</v>
      </c>
      <c r="H182" t="s">
        <v>20</v>
      </c>
      <c r="I182">
        <v>236</v>
      </c>
      <c r="J182" t="s">
        <v>25</v>
      </c>
      <c r="K182">
        <v>2016</v>
      </c>
      <c r="L182">
        <v>2016</v>
      </c>
      <c r="M182" t="s">
        <v>22</v>
      </c>
      <c r="N182">
        <v>1504440</v>
      </c>
      <c r="P182" t="s">
        <v>23</v>
      </c>
    </row>
    <row r="183" spans="1:16" x14ac:dyDescent="0.2">
      <c r="A183" t="s">
        <v>16</v>
      </c>
      <c r="B183" t="s">
        <v>17</v>
      </c>
      <c r="C183">
        <v>234</v>
      </c>
      <c r="D183" t="s">
        <v>72</v>
      </c>
      <c r="E183">
        <v>41</v>
      </c>
      <c r="F183" t="s">
        <v>24</v>
      </c>
      <c r="G183">
        <v>5910</v>
      </c>
      <c r="H183" t="s">
        <v>20</v>
      </c>
      <c r="I183">
        <v>236</v>
      </c>
      <c r="J183" t="s">
        <v>25</v>
      </c>
      <c r="K183">
        <v>2016</v>
      </c>
      <c r="L183">
        <v>2016</v>
      </c>
      <c r="M183" t="s">
        <v>22</v>
      </c>
      <c r="N183">
        <v>386757</v>
      </c>
      <c r="P183" t="s">
        <v>23</v>
      </c>
    </row>
    <row r="184" spans="1:16" x14ac:dyDescent="0.2">
      <c r="A184" t="s">
        <v>16</v>
      </c>
      <c r="B184" t="s">
        <v>17</v>
      </c>
      <c r="C184">
        <v>234</v>
      </c>
      <c r="D184" t="s">
        <v>72</v>
      </c>
      <c r="E184">
        <v>214</v>
      </c>
      <c r="F184" t="s">
        <v>26</v>
      </c>
      <c r="G184">
        <v>5910</v>
      </c>
      <c r="H184" t="s">
        <v>20</v>
      </c>
      <c r="I184">
        <v>238</v>
      </c>
      <c r="J184" t="s">
        <v>32</v>
      </c>
      <c r="K184">
        <v>2016</v>
      </c>
      <c r="L184">
        <v>2016</v>
      </c>
      <c r="M184" t="s">
        <v>22</v>
      </c>
      <c r="N184">
        <v>678</v>
      </c>
      <c r="P184" t="s">
        <v>23</v>
      </c>
    </row>
  </sheetData>
  <pageMargins left="0.7" right="0.7" top="0.78740157499999996" bottom="0.78740157499999996" header="0.3" footer="0.3"/>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6"/>
  <sheetViews>
    <sheetView workbookViewId="0">
      <selection activeCell="L2" sqref="L2"/>
    </sheetView>
  </sheetViews>
  <sheetFormatPr baseColWidth="10" defaultColWidth="11.5" defaultRowHeight="15" x14ac:dyDescent="0.2"/>
  <sheetData>
    <row r="1" spans="1:14" x14ac:dyDescent="0.2">
      <c r="A1" t="s">
        <v>0</v>
      </c>
      <c r="B1" t="s">
        <v>1</v>
      </c>
      <c r="C1" t="s">
        <v>74</v>
      </c>
      <c r="D1" t="s">
        <v>75</v>
      </c>
      <c r="E1" t="s">
        <v>6</v>
      </c>
      <c r="F1" t="s">
        <v>7</v>
      </c>
      <c r="G1" t="s">
        <v>8</v>
      </c>
      <c r="H1" t="s">
        <v>9</v>
      </c>
      <c r="I1" t="s">
        <v>10</v>
      </c>
      <c r="J1" t="s">
        <v>11</v>
      </c>
      <c r="K1" t="s">
        <v>12</v>
      </c>
      <c r="L1" t="s">
        <v>13</v>
      </c>
      <c r="M1" t="s">
        <v>14</v>
      </c>
      <c r="N1" t="s">
        <v>15</v>
      </c>
    </row>
    <row r="2" spans="1:14" x14ac:dyDescent="0.2">
      <c r="A2" t="s">
        <v>76</v>
      </c>
      <c r="B2" t="s">
        <v>77</v>
      </c>
      <c r="C2">
        <v>3</v>
      </c>
      <c r="D2" t="s">
        <v>78</v>
      </c>
      <c r="E2">
        <v>5312</v>
      </c>
      <c r="F2" t="s">
        <v>79</v>
      </c>
      <c r="G2">
        <v>236</v>
      </c>
      <c r="H2" t="s">
        <v>25</v>
      </c>
      <c r="I2">
        <v>2016</v>
      </c>
      <c r="J2">
        <v>2016</v>
      </c>
      <c r="K2" t="s">
        <v>80</v>
      </c>
      <c r="L2">
        <v>264</v>
      </c>
      <c r="N2" t="s">
        <v>23</v>
      </c>
    </row>
    <row r="3" spans="1:14" x14ac:dyDescent="0.2">
      <c r="A3" t="s">
        <v>76</v>
      </c>
      <c r="B3" t="s">
        <v>77</v>
      </c>
      <c r="C3">
        <v>7</v>
      </c>
      <c r="D3" t="s">
        <v>86</v>
      </c>
      <c r="E3">
        <v>5312</v>
      </c>
      <c r="F3" t="s">
        <v>79</v>
      </c>
      <c r="G3">
        <v>236</v>
      </c>
      <c r="H3" t="s">
        <v>25</v>
      </c>
      <c r="I3">
        <v>2016</v>
      </c>
      <c r="J3">
        <v>2016</v>
      </c>
      <c r="K3" t="s">
        <v>80</v>
      </c>
      <c r="L3">
        <v>24552</v>
      </c>
      <c r="M3" t="s">
        <v>35</v>
      </c>
      <c r="N3" t="s">
        <v>36</v>
      </c>
    </row>
    <row r="4" spans="1:14" x14ac:dyDescent="0.2">
      <c r="A4" t="s">
        <v>76</v>
      </c>
      <c r="B4" t="s">
        <v>77</v>
      </c>
      <c r="C4">
        <v>9</v>
      </c>
      <c r="D4" t="s">
        <v>18</v>
      </c>
      <c r="E4">
        <v>5312</v>
      </c>
      <c r="F4" t="s">
        <v>79</v>
      </c>
      <c r="G4">
        <v>236</v>
      </c>
      <c r="H4" t="s">
        <v>25</v>
      </c>
      <c r="I4">
        <v>2016</v>
      </c>
      <c r="J4">
        <v>2016</v>
      </c>
      <c r="K4" t="s">
        <v>80</v>
      </c>
      <c r="L4">
        <v>19504648</v>
      </c>
      <c r="N4" t="s">
        <v>23</v>
      </c>
    </row>
    <row r="5" spans="1:14" x14ac:dyDescent="0.2">
      <c r="A5" t="s">
        <v>76</v>
      </c>
      <c r="B5" t="s">
        <v>77</v>
      </c>
      <c r="C5">
        <v>10</v>
      </c>
      <c r="D5" t="s">
        <v>27</v>
      </c>
      <c r="E5">
        <v>5312</v>
      </c>
      <c r="F5" t="s">
        <v>79</v>
      </c>
      <c r="G5">
        <v>236</v>
      </c>
      <c r="H5" t="s">
        <v>25</v>
      </c>
      <c r="I5">
        <v>2016</v>
      </c>
      <c r="J5">
        <v>2016</v>
      </c>
      <c r="K5" t="s">
        <v>80</v>
      </c>
      <c r="L5">
        <v>29202</v>
      </c>
      <c r="M5" t="s">
        <v>35</v>
      </c>
      <c r="N5" t="s">
        <v>36</v>
      </c>
    </row>
    <row r="6" spans="1:14" x14ac:dyDescent="0.2">
      <c r="A6" t="s">
        <v>76</v>
      </c>
      <c r="B6" t="s">
        <v>77</v>
      </c>
      <c r="C6">
        <v>11</v>
      </c>
      <c r="D6" t="s">
        <v>29</v>
      </c>
      <c r="E6">
        <v>5312</v>
      </c>
      <c r="F6" t="s">
        <v>79</v>
      </c>
      <c r="G6">
        <v>236</v>
      </c>
      <c r="H6" t="s">
        <v>25</v>
      </c>
      <c r="I6">
        <v>2016</v>
      </c>
      <c r="J6">
        <v>2016</v>
      </c>
      <c r="K6" t="s">
        <v>80</v>
      </c>
      <c r="L6">
        <v>49791</v>
      </c>
      <c r="N6" t="s">
        <v>23</v>
      </c>
    </row>
    <row r="7" spans="1:14" x14ac:dyDescent="0.2">
      <c r="A7" t="s">
        <v>76</v>
      </c>
      <c r="B7" t="s">
        <v>77</v>
      </c>
      <c r="C7">
        <v>52</v>
      </c>
      <c r="D7" t="s">
        <v>87</v>
      </c>
      <c r="E7">
        <v>5312</v>
      </c>
      <c r="F7" t="s">
        <v>79</v>
      </c>
      <c r="G7">
        <v>236</v>
      </c>
      <c r="H7" t="s">
        <v>25</v>
      </c>
      <c r="I7">
        <v>2016</v>
      </c>
      <c r="J7">
        <v>2016</v>
      </c>
      <c r="K7" t="s">
        <v>80</v>
      </c>
      <c r="L7">
        <v>81</v>
      </c>
      <c r="M7" t="s">
        <v>35</v>
      </c>
      <c r="N7" t="s">
        <v>36</v>
      </c>
    </row>
    <row r="8" spans="1:14" x14ac:dyDescent="0.2">
      <c r="A8" t="s">
        <v>76</v>
      </c>
      <c r="B8" t="s">
        <v>77</v>
      </c>
      <c r="C8">
        <v>16</v>
      </c>
      <c r="D8" t="s">
        <v>88</v>
      </c>
      <c r="E8">
        <v>5312</v>
      </c>
      <c r="F8" t="s">
        <v>79</v>
      </c>
      <c r="G8">
        <v>236</v>
      </c>
      <c r="H8" t="s">
        <v>25</v>
      </c>
      <c r="I8">
        <v>2016</v>
      </c>
      <c r="J8">
        <v>2016</v>
      </c>
      <c r="K8" t="s">
        <v>80</v>
      </c>
      <c r="L8">
        <v>50319</v>
      </c>
      <c r="N8" t="s">
        <v>23</v>
      </c>
    </row>
    <row r="9" spans="1:14" x14ac:dyDescent="0.2">
      <c r="A9" t="s">
        <v>76</v>
      </c>
      <c r="B9" t="s">
        <v>77</v>
      </c>
      <c r="C9">
        <v>23</v>
      </c>
      <c r="D9" t="s">
        <v>89</v>
      </c>
      <c r="E9">
        <v>5312</v>
      </c>
      <c r="F9" t="s">
        <v>79</v>
      </c>
      <c r="G9">
        <v>236</v>
      </c>
      <c r="H9" t="s">
        <v>25</v>
      </c>
      <c r="I9">
        <v>2016</v>
      </c>
      <c r="J9">
        <v>2016</v>
      </c>
      <c r="K9" t="s">
        <v>80</v>
      </c>
      <c r="L9">
        <v>2852</v>
      </c>
      <c r="N9" t="s">
        <v>23</v>
      </c>
    </row>
    <row r="10" spans="1:14" x14ac:dyDescent="0.2">
      <c r="A10" t="s">
        <v>76</v>
      </c>
      <c r="B10" t="s">
        <v>77</v>
      </c>
      <c r="C10">
        <v>53</v>
      </c>
      <c r="D10" t="s">
        <v>90</v>
      </c>
      <c r="E10">
        <v>5312</v>
      </c>
      <c r="F10" t="s">
        <v>79</v>
      </c>
      <c r="G10">
        <v>236</v>
      </c>
      <c r="H10" t="s">
        <v>25</v>
      </c>
      <c r="I10">
        <v>2016</v>
      </c>
      <c r="J10">
        <v>2016</v>
      </c>
      <c r="K10" t="s">
        <v>80</v>
      </c>
      <c r="L10">
        <v>153162</v>
      </c>
      <c r="N10" t="s">
        <v>23</v>
      </c>
    </row>
    <row r="11" spans="1:14" x14ac:dyDescent="0.2">
      <c r="A11" t="s">
        <v>76</v>
      </c>
      <c r="B11" t="s">
        <v>77</v>
      </c>
      <c r="C11">
        <v>18</v>
      </c>
      <c r="D11" t="s">
        <v>91</v>
      </c>
      <c r="E11">
        <v>5312</v>
      </c>
      <c r="F11" t="s">
        <v>79</v>
      </c>
      <c r="G11">
        <v>236</v>
      </c>
      <c r="H11" t="s">
        <v>25</v>
      </c>
      <c r="I11">
        <v>2016</v>
      </c>
      <c r="J11">
        <v>2016</v>
      </c>
      <c r="K11" t="s">
        <v>80</v>
      </c>
      <c r="L11">
        <v>240</v>
      </c>
      <c r="M11" t="s">
        <v>35</v>
      </c>
      <c r="N11" t="s">
        <v>36</v>
      </c>
    </row>
    <row r="12" spans="1:14" x14ac:dyDescent="0.2">
      <c r="A12" t="s">
        <v>76</v>
      </c>
      <c r="B12" t="s">
        <v>77</v>
      </c>
      <c r="C12">
        <v>19</v>
      </c>
      <c r="D12" t="s">
        <v>92</v>
      </c>
      <c r="E12">
        <v>5312</v>
      </c>
      <c r="F12" t="s">
        <v>79</v>
      </c>
      <c r="G12">
        <v>236</v>
      </c>
      <c r="H12" t="s">
        <v>25</v>
      </c>
      <c r="I12">
        <v>2016</v>
      </c>
      <c r="J12">
        <v>2016</v>
      </c>
      <c r="K12" t="s">
        <v>80</v>
      </c>
      <c r="L12">
        <v>1336399</v>
      </c>
      <c r="N12" t="s">
        <v>23</v>
      </c>
    </row>
    <row r="13" spans="1:14" x14ac:dyDescent="0.2">
      <c r="A13" t="s">
        <v>76</v>
      </c>
      <c r="B13" t="s">
        <v>77</v>
      </c>
      <c r="C13">
        <v>80</v>
      </c>
      <c r="D13" t="s">
        <v>93</v>
      </c>
      <c r="E13">
        <v>5312</v>
      </c>
      <c r="F13" t="s">
        <v>79</v>
      </c>
      <c r="G13">
        <v>236</v>
      </c>
      <c r="H13" t="s">
        <v>25</v>
      </c>
      <c r="I13">
        <v>2016</v>
      </c>
      <c r="J13">
        <v>2016</v>
      </c>
      <c r="K13" t="s">
        <v>80</v>
      </c>
      <c r="L13">
        <v>7022</v>
      </c>
      <c r="N13" t="s">
        <v>23</v>
      </c>
    </row>
    <row r="14" spans="1:14" x14ac:dyDescent="0.2">
      <c r="A14" t="s">
        <v>76</v>
      </c>
      <c r="B14" t="s">
        <v>77</v>
      </c>
      <c r="C14">
        <v>21</v>
      </c>
      <c r="D14" t="s">
        <v>31</v>
      </c>
      <c r="E14">
        <v>5312</v>
      </c>
      <c r="F14" t="s">
        <v>79</v>
      </c>
      <c r="G14">
        <v>236</v>
      </c>
      <c r="H14" t="s">
        <v>25</v>
      </c>
      <c r="I14">
        <v>2016</v>
      </c>
      <c r="J14">
        <v>2016</v>
      </c>
      <c r="K14" t="s">
        <v>80</v>
      </c>
      <c r="L14">
        <v>33153679</v>
      </c>
      <c r="N14" t="s">
        <v>23</v>
      </c>
    </row>
    <row r="15" spans="1:14" x14ac:dyDescent="0.2">
      <c r="A15" t="s">
        <v>76</v>
      </c>
      <c r="B15" t="s">
        <v>77</v>
      </c>
      <c r="C15">
        <v>27</v>
      </c>
      <c r="D15" t="s">
        <v>94</v>
      </c>
      <c r="E15">
        <v>5312</v>
      </c>
      <c r="F15" t="s">
        <v>79</v>
      </c>
      <c r="G15">
        <v>236</v>
      </c>
      <c r="H15" t="s">
        <v>25</v>
      </c>
      <c r="I15">
        <v>2016</v>
      </c>
      <c r="J15">
        <v>2016</v>
      </c>
      <c r="K15" t="s">
        <v>80</v>
      </c>
      <c r="L15">
        <v>14162</v>
      </c>
      <c r="N15" t="s">
        <v>23</v>
      </c>
    </row>
    <row r="16" spans="1:14" x14ac:dyDescent="0.2">
      <c r="A16" t="s">
        <v>76</v>
      </c>
      <c r="B16" t="s">
        <v>77</v>
      </c>
      <c r="C16">
        <v>233</v>
      </c>
      <c r="D16" t="s">
        <v>95</v>
      </c>
      <c r="E16">
        <v>5312</v>
      </c>
      <c r="F16" t="s">
        <v>79</v>
      </c>
      <c r="G16">
        <v>236</v>
      </c>
      <c r="H16" t="s">
        <v>25</v>
      </c>
      <c r="I16">
        <v>2016</v>
      </c>
      <c r="J16">
        <v>2016</v>
      </c>
      <c r="K16" t="s">
        <v>80</v>
      </c>
      <c r="L16">
        <v>16000</v>
      </c>
      <c r="M16" t="s">
        <v>66</v>
      </c>
      <c r="N16" t="s">
        <v>67</v>
      </c>
    </row>
    <row r="17" spans="1:14" x14ac:dyDescent="0.2">
      <c r="A17" t="s">
        <v>76</v>
      </c>
      <c r="B17" t="s">
        <v>77</v>
      </c>
      <c r="C17">
        <v>29</v>
      </c>
      <c r="D17" t="s">
        <v>96</v>
      </c>
      <c r="E17">
        <v>5312</v>
      </c>
      <c r="F17" t="s">
        <v>79</v>
      </c>
      <c r="G17">
        <v>236</v>
      </c>
      <c r="H17" t="s">
        <v>25</v>
      </c>
      <c r="I17">
        <v>2016</v>
      </c>
      <c r="J17">
        <v>2016</v>
      </c>
      <c r="K17" t="s">
        <v>80</v>
      </c>
      <c r="L17">
        <v>2821</v>
      </c>
      <c r="M17" t="s">
        <v>35</v>
      </c>
      <c r="N17" t="s">
        <v>36</v>
      </c>
    </row>
    <row r="18" spans="1:14" x14ac:dyDescent="0.2">
      <c r="A18" t="s">
        <v>76</v>
      </c>
      <c r="B18" t="s">
        <v>77</v>
      </c>
      <c r="C18">
        <v>115</v>
      </c>
      <c r="D18" t="s">
        <v>97</v>
      </c>
      <c r="E18">
        <v>5312</v>
      </c>
      <c r="F18" t="s">
        <v>79</v>
      </c>
      <c r="G18">
        <v>236</v>
      </c>
      <c r="H18" t="s">
        <v>25</v>
      </c>
      <c r="I18">
        <v>2016</v>
      </c>
      <c r="J18">
        <v>2016</v>
      </c>
      <c r="K18" t="s">
        <v>80</v>
      </c>
      <c r="L18">
        <v>102000</v>
      </c>
      <c r="M18" t="s">
        <v>66</v>
      </c>
      <c r="N18" t="s">
        <v>67</v>
      </c>
    </row>
    <row r="19" spans="1:14" x14ac:dyDescent="0.2">
      <c r="A19" t="s">
        <v>76</v>
      </c>
      <c r="B19" t="s">
        <v>77</v>
      </c>
      <c r="C19">
        <v>32</v>
      </c>
      <c r="D19" t="s">
        <v>98</v>
      </c>
      <c r="E19">
        <v>5312</v>
      </c>
      <c r="F19" t="s">
        <v>79</v>
      </c>
      <c r="G19">
        <v>236</v>
      </c>
      <c r="H19" t="s">
        <v>25</v>
      </c>
      <c r="I19">
        <v>2016</v>
      </c>
      <c r="J19">
        <v>2016</v>
      </c>
      <c r="K19" t="s">
        <v>80</v>
      </c>
      <c r="L19">
        <v>17861</v>
      </c>
      <c r="N19" t="s">
        <v>23</v>
      </c>
    </row>
    <row r="20" spans="1:14" x14ac:dyDescent="0.2">
      <c r="A20" t="s">
        <v>76</v>
      </c>
      <c r="B20" t="s">
        <v>77</v>
      </c>
      <c r="C20">
        <v>33</v>
      </c>
      <c r="D20" t="s">
        <v>33</v>
      </c>
      <c r="E20">
        <v>5312</v>
      </c>
      <c r="F20" t="s">
        <v>79</v>
      </c>
      <c r="G20">
        <v>236</v>
      </c>
      <c r="H20" t="s">
        <v>25</v>
      </c>
      <c r="I20">
        <v>2016</v>
      </c>
      <c r="J20">
        <v>2016</v>
      </c>
      <c r="K20" t="s">
        <v>80</v>
      </c>
      <c r="L20">
        <v>2190500</v>
      </c>
      <c r="N20" t="s">
        <v>23</v>
      </c>
    </row>
    <row r="21" spans="1:14" x14ac:dyDescent="0.2">
      <c r="A21" t="s">
        <v>76</v>
      </c>
      <c r="B21" t="s">
        <v>77</v>
      </c>
      <c r="C21">
        <v>40</v>
      </c>
      <c r="D21" t="s">
        <v>99</v>
      </c>
      <c r="E21">
        <v>5312</v>
      </c>
      <c r="F21" t="s">
        <v>79</v>
      </c>
      <c r="G21">
        <v>236</v>
      </c>
      <c r="H21" t="s">
        <v>25</v>
      </c>
      <c r="I21">
        <v>2016</v>
      </c>
      <c r="J21">
        <v>2016</v>
      </c>
      <c r="K21" t="s">
        <v>80</v>
      </c>
      <c r="L21">
        <v>0</v>
      </c>
      <c r="M21" t="s">
        <v>35</v>
      </c>
      <c r="N21" t="s">
        <v>36</v>
      </c>
    </row>
    <row r="22" spans="1:14" x14ac:dyDescent="0.2">
      <c r="A22" t="s">
        <v>76</v>
      </c>
      <c r="B22" t="s">
        <v>77</v>
      </c>
      <c r="C22">
        <v>351</v>
      </c>
      <c r="D22" t="s">
        <v>100</v>
      </c>
      <c r="E22">
        <v>5312</v>
      </c>
      <c r="F22" t="s">
        <v>79</v>
      </c>
      <c r="G22">
        <v>236</v>
      </c>
      <c r="H22" t="s">
        <v>25</v>
      </c>
      <c r="I22">
        <v>2016</v>
      </c>
      <c r="J22">
        <v>2016</v>
      </c>
      <c r="K22" t="s">
        <v>80</v>
      </c>
      <c r="L22">
        <v>6640882</v>
      </c>
      <c r="M22" t="s">
        <v>101</v>
      </c>
      <c r="N22" t="s">
        <v>102</v>
      </c>
    </row>
    <row r="23" spans="1:14" x14ac:dyDescent="0.2">
      <c r="A23" t="s">
        <v>76</v>
      </c>
      <c r="B23" t="s">
        <v>77</v>
      </c>
      <c r="C23">
        <v>41</v>
      </c>
      <c r="D23" t="s">
        <v>24</v>
      </c>
      <c r="E23">
        <v>5312</v>
      </c>
      <c r="F23" t="s">
        <v>79</v>
      </c>
      <c r="G23">
        <v>236</v>
      </c>
      <c r="H23" t="s">
        <v>25</v>
      </c>
      <c r="I23">
        <v>2016</v>
      </c>
      <c r="J23">
        <v>2016</v>
      </c>
      <c r="K23" t="s">
        <v>80</v>
      </c>
      <c r="L23">
        <v>6639113</v>
      </c>
      <c r="M23" t="s">
        <v>35</v>
      </c>
      <c r="N23" t="s">
        <v>36</v>
      </c>
    </row>
    <row r="24" spans="1:14" x14ac:dyDescent="0.2">
      <c r="A24" t="s">
        <v>76</v>
      </c>
      <c r="B24" t="s">
        <v>77</v>
      </c>
      <c r="C24">
        <v>214</v>
      </c>
      <c r="D24" t="s">
        <v>26</v>
      </c>
      <c r="E24">
        <v>5312</v>
      </c>
      <c r="F24" t="s">
        <v>79</v>
      </c>
      <c r="G24">
        <v>236</v>
      </c>
      <c r="H24" t="s">
        <v>25</v>
      </c>
      <c r="I24">
        <v>2016</v>
      </c>
      <c r="J24">
        <v>2016</v>
      </c>
      <c r="K24" t="s">
        <v>80</v>
      </c>
      <c r="L24">
        <v>1769</v>
      </c>
      <c r="M24" t="s">
        <v>35</v>
      </c>
      <c r="N24" t="s">
        <v>36</v>
      </c>
    </row>
    <row r="25" spans="1:14" x14ac:dyDescent="0.2">
      <c r="A25" t="s">
        <v>76</v>
      </c>
      <c r="B25" t="s">
        <v>77</v>
      </c>
      <c r="C25">
        <v>44</v>
      </c>
      <c r="D25" t="s">
        <v>103</v>
      </c>
      <c r="E25">
        <v>5312</v>
      </c>
      <c r="F25" t="s">
        <v>79</v>
      </c>
      <c r="G25">
        <v>236</v>
      </c>
      <c r="H25" t="s">
        <v>25</v>
      </c>
      <c r="I25">
        <v>2016</v>
      </c>
      <c r="J25">
        <v>2016</v>
      </c>
      <c r="K25" t="s">
        <v>80</v>
      </c>
      <c r="L25">
        <v>33644</v>
      </c>
      <c r="M25" t="s">
        <v>35</v>
      </c>
      <c r="N25" t="s">
        <v>36</v>
      </c>
    </row>
    <row r="26" spans="1:14" x14ac:dyDescent="0.2">
      <c r="A26" t="s">
        <v>76</v>
      </c>
      <c r="B26" t="s">
        <v>77</v>
      </c>
      <c r="C26">
        <v>48</v>
      </c>
      <c r="D26" t="s">
        <v>37</v>
      </c>
      <c r="E26">
        <v>5312</v>
      </c>
      <c r="F26" t="s">
        <v>79</v>
      </c>
      <c r="G26">
        <v>236</v>
      </c>
      <c r="H26" t="s">
        <v>25</v>
      </c>
      <c r="I26">
        <v>2016</v>
      </c>
      <c r="J26">
        <v>2016</v>
      </c>
      <c r="K26" t="s">
        <v>80</v>
      </c>
      <c r="M26" t="s">
        <v>104</v>
      </c>
      <c r="N26" t="s">
        <v>105</v>
      </c>
    </row>
    <row r="27" spans="1:14" x14ac:dyDescent="0.2">
      <c r="A27" t="s">
        <v>76</v>
      </c>
      <c r="B27" t="s">
        <v>77</v>
      </c>
      <c r="C27">
        <v>107</v>
      </c>
      <c r="D27" t="s">
        <v>106</v>
      </c>
      <c r="E27">
        <v>5312</v>
      </c>
      <c r="F27" t="s">
        <v>79</v>
      </c>
      <c r="G27">
        <v>236</v>
      </c>
      <c r="H27" t="s">
        <v>25</v>
      </c>
      <c r="I27">
        <v>2016</v>
      </c>
      <c r="J27">
        <v>2016</v>
      </c>
      <c r="K27" t="s">
        <v>80</v>
      </c>
      <c r="L27">
        <v>231</v>
      </c>
      <c r="M27" t="s">
        <v>35</v>
      </c>
      <c r="N27" t="s">
        <v>36</v>
      </c>
    </row>
    <row r="28" spans="1:14" x14ac:dyDescent="0.2">
      <c r="A28" t="s">
        <v>76</v>
      </c>
      <c r="B28" t="s">
        <v>77</v>
      </c>
      <c r="C28">
        <v>98</v>
      </c>
      <c r="D28" t="s">
        <v>107</v>
      </c>
      <c r="E28">
        <v>5312</v>
      </c>
      <c r="F28" t="s">
        <v>79</v>
      </c>
      <c r="G28">
        <v>236</v>
      </c>
      <c r="H28" t="s">
        <v>25</v>
      </c>
      <c r="I28">
        <v>2016</v>
      </c>
      <c r="J28">
        <v>2016</v>
      </c>
      <c r="K28" t="s">
        <v>80</v>
      </c>
      <c r="L28">
        <v>78614</v>
      </c>
      <c r="N28" t="s">
        <v>23</v>
      </c>
    </row>
    <row r="29" spans="1:14" x14ac:dyDescent="0.2">
      <c r="A29" t="s">
        <v>76</v>
      </c>
      <c r="B29" t="s">
        <v>77</v>
      </c>
      <c r="C29">
        <v>167</v>
      </c>
      <c r="D29" t="s">
        <v>108</v>
      </c>
      <c r="E29">
        <v>5312</v>
      </c>
      <c r="F29" t="s">
        <v>79</v>
      </c>
      <c r="G29">
        <v>236</v>
      </c>
      <c r="H29" t="s">
        <v>25</v>
      </c>
      <c r="I29">
        <v>2016</v>
      </c>
      <c r="J29">
        <v>2016</v>
      </c>
      <c r="K29" t="s">
        <v>80</v>
      </c>
      <c r="L29">
        <v>10608</v>
      </c>
      <c r="N29" t="s">
        <v>23</v>
      </c>
    </row>
    <row r="30" spans="1:14" x14ac:dyDescent="0.2">
      <c r="A30" t="s">
        <v>76</v>
      </c>
      <c r="B30" t="s">
        <v>77</v>
      </c>
      <c r="C30">
        <v>116</v>
      </c>
      <c r="D30" t="s">
        <v>109</v>
      </c>
      <c r="E30">
        <v>5312</v>
      </c>
      <c r="F30" t="s">
        <v>79</v>
      </c>
      <c r="G30">
        <v>236</v>
      </c>
      <c r="H30" t="s">
        <v>25</v>
      </c>
      <c r="I30">
        <v>2016</v>
      </c>
      <c r="J30">
        <v>2016</v>
      </c>
      <c r="K30" t="s">
        <v>80</v>
      </c>
      <c r="L30">
        <v>300068</v>
      </c>
      <c r="M30" t="s">
        <v>35</v>
      </c>
      <c r="N30" t="s">
        <v>36</v>
      </c>
    </row>
    <row r="31" spans="1:14" x14ac:dyDescent="0.2">
      <c r="A31" t="s">
        <v>76</v>
      </c>
      <c r="B31" t="s">
        <v>77</v>
      </c>
      <c r="C31">
        <v>250</v>
      </c>
      <c r="D31" t="s">
        <v>110</v>
      </c>
      <c r="E31">
        <v>5312</v>
      </c>
      <c r="F31" t="s">
        <v>79</v>
      </c>
      <c r="G31">
        <v>236</v>
      </c>
      <c r="H31" t="s">
        <v>25</v>
      </c>
      <c r="I31">
        <v>2016</v>
      </c>
      <c r="J31">
        <v>2016</v>
      </c>
      <c r="K31" t="s">
        <v>80</v>
      </c>
      <c r="L31">
        <v>48000</v>
      </c>
      <c r="M31" t="s">
        <v>66</v>
      </c>
      <c r="N31" t="s">
        <v>67</v>
      </c>
    </row>
    <row r="32" spans="1:14" x14ac:dyDescent="0.2">
      <c r="A32" t="s">
        <v>76</v>
      </c>
      <c r="B32" t="s">
        <v>77</v>
      </c>
      <c r="C32">
        <v>58</v>
      </c>
      <c r="D32" t="s">
        <v>111</v>
      </c>
      <c r="E32">
        <v>5312</v>
      </c>
      <c r="F32" t="s">
        <v>79</v>
      </c>
      <c r="G32">
        <v>236</v>
      </c>
      <c r="H32" t="s">
        <v>25</v>
      </c>
      <c r="I32">
        <v>2016</v>
      </c>
      <c r="J32">
        <v>2016</v>
      </c>
      <c r="K32" t="s">
        <v>80</v>
      </c>
      <c r="L32">
        <v>26280</v>
      </c>
      <c r="N32" t="s">
        <v>23</v>
      </c>
    </row>
    <row r="33" spans="1:14" x14ac:dyDescent="0.2">
      <c r="A33" t="s">
        <v>76</v>
      </c>
      <c r="B33" t="s">
        <v>77</v>
      </c>
      <c r="C33">
        <v>59</v>
      </c>
      <c r="D33" t="s">
        <v>112</v>
      </c>
      <c r="E33">
        <v>5312</v>
      </c>
      <c r="F33" t="s">
        <v>79</v>
      </c>
      <c r="G33">
        <v>236</v>
      </c>
      <c r="H33" t="s">
        <v>25</v>
      </c>
      <c r="I33">
        <v>2016</v>
      </c>
      <c r="J33">
        <v>2016</v>
      </c>
      <c r="K33" t="s">
        <v>80</v>
      </c>
      <c r="L33">
        <v>10000</v>
      </c>
      <c r="M33" t="s">
        <v>66</v>
      </c>
      <c r="N33" t="s">
        <v>67</v>
      </c>
    </row>
    <row r="34" spans="1:14" x14ac:dyDescent="0.2">
      <c r="A34" t="s">
        <v>76</v>
      </c>
      <c r="B34" t="s">
        <v>77</v>
      </c>
      <c r="C34">
        <v>60</v>
      </c>
      <c r="D34" t="s">
        <v>113</v>
      </c>
      <c r="E34">
        <v>5312</v>
      </c>
      <c r="F34" t="s">
        <v>79</v>
      </c>
      <c r="G34">
        <v>236</v>
      </c>
      <c r="H34" t="s">
        <v>25</v>
      </c>
      <c r="I34">
        <v>2016</v>
      </c>
      <c r="J34">
        <v>2016</v>
      </c>
      <c r="K34" t="s">
        <v>80</v>
      </c>
      <c r="L34">
        <v>2987</v>
      </c>
      <c r="M34" t="s">
        <v>35</v>
      </c>
      <c r="N34" t="s">
        <v>36</v>
      </c>
    </row>
    <row r="35" spans="1:14" x14ac:dyDescent="0.2">
      <c r="A35" t="s">
        <v>76</v>
      </c>
      <c r="B35" t="s">
        <v>77</v>
      </c>
      <c r="C35">
        <v>238</v>
      </c>
      <c r="D35" t="s">
        <v>114</v>
      </c>
      <c r="E35">
        <v>5312</v>
      </c>
      <c r="F35" t="s">
        <v>79</v>
      </c>
      <c r="G35">
        <v>236</v>
      </c>
      <c r="H35" t="s">
        <v>25</v>
      </c>
      <c r="I35">
        <v>2016</v>
      </c>
      <c r="J35">
        <v>2016</v>
      </c>
      <c r="K35" t="s">
        <v>80</v>
      </c>
      <c r="L35">
        <v>36636</v>
      </c>
      <c r="N35" t="s">
        <v>23</v>
      </c>
    </row>
    <row r="36" spans="1:14" x14ac:dyDescent="0.2">
      <c r="A36" t="s">
        <v>76</v>
      </c>
      <c r="B36" t="s">
        <v>77</v>
      </c>
      <c r="C36">
        <v>68</v>
      </c>
      <c r="D36" t="s">
        <v>39</v>
      </c>
      <c r="E36">
        <v>5312</v>
      </c>
      <c r="F36" t="s">
        <v>79</v>
      </c>
      <c r="G36">
        <v>236</v>
      </c>
      <c r="H36" t="s">
        <v>25</v>
      </c>
      <c r="I36">
        <v>2016</v>
      </c>
      <c r="J36">
        <v>2016</v>
      </c>
      <c r="K36" t="s">
        <v>80</v>
      </c>
      <c r="L36">
        <v>136370</v>
      </c>
      <c r="N36" t="s">
        <v>23</v>
      </c>
    </row>
    <row r="37" spans="1:14" x14ac:dyDescent="0.2">
      <c r="A37" t="s">
        <v>76</v>
      </c>
      <c r="B37" t="s">
        <v>77</v>
      </c>
      <c r="C37">
        <v>69</v>
      </c>
      <c r="D37" t="s">
        <v>115</v>
      </c>
      <c r="E37">
        <v>5312</v>
      </c>
      <c r="F37" t="s">
        <v>79</v>
      </c>
      <c r="G37">
        <v>236</v>
      </c>
      <c r="H37" t="s">
        <v>25</v>
      </c>
      <c r="I37">
        <v>2016</v>
      </c>
      <c r="J37">
        <v>2016</v>
      </c>
      <c r="K37" t="s">
        <v>80</v>
      </c>
      <c r="M37" t="s">
        <v>104</v>
      </c>
      <c r="N37" t="s">
        <v>105</v>
      </c>
    </row>
    <row r="38" spans="1:14" x14ac:dyDescent="0.2">
      <c r="A38" t="s">
        <v>76</v>
      </c>
      <c r="B38" t="s">
        <v>77</v>
      </c>
      <c r="C38">
        <v>74</v>
      </c>
      <c r="D38" t="s">
        <v>116</v>
      </c>
      <c r="E38">
        <v>5312</v>
      </c>
      <c r="F38" t="s">
        <v>79</v>
      </c>
      <c r="G38">
        <v>236</v>
      </c>
      <c r="H38" t="s">
        <v>25</v>
      </c>
      <c r="I38">
        <v>2016</v>
      </c>
      <c r="J38">
        <v>2016</v>
      </c>
      <c r="K38" t="s">
        <v>80</v>
      </c>
      <c r="L38">
        <v>4718</v>
      </c>
      <c r="M38" t="s">
        <v>35</v>
      </c>
      <c r="N38" t="s">
        <v>36</v>
      </c>
    </row>
    <row r="39" spans="1:14" x14ac:dyDescent="0.2">
      <c r="A39" t="s">
        <v>76</v>
      </c>
      <c r="B39" t="s">
        <v>77</v>
      </c>
      <c r="C39">
        <v>73</v>
      </c>
      <c r="D39" t="s">
        <v>117</v>
      </c>
      <c r="E39">
        <v>5312</v>
      </c>
      <c r="F39" t="s">
        <v>79</v>
      </c>
      <c r="G39">
        <v>236</v>
      </c>
      <c r="H39" t="s">
        <v>25</v>
      </c>
      <c r="I39">
        <v>2016</v>
      </c>
      <c r="J39">
        <v>2016</v>
      </c>
      <c r="K39" t="s">
        <v>80</v>
      </c>
      <c r="L39">
        <v>702</v>
      </c>
      <c r="M39" t="s">
        <v>35</v>
      </c>
      <c r="N39" t="s">
        <v>36</v>
      </c>
    </row>
    <row r="40" spans="1:14" x14ac:dyDescent="0.2">
      <c r="A40" t="s">
        <v>76</v>
      </c>
      <c r="B40" t="s">
        <v>77</v>
      </c>
      <c r="C40">
        <v>79</v>
      </c>
      <c r="D40" t="s">
        <v>40</v>
      </c>
      <c r="E40">
        <v>5312</v>
      </c>
      <c r="F40" t="s">
        <v>79</v>
      </c>
      <c r="G40">
        <v>236</v>
      </c>
      <c r="H40" t="s">
        <v>25</v>
      </c>
      <c r="I40">
        <v>2016</v>
      </c>
      <c r="J40">
        <v>2016</v>
      </c>
      <c r="K40" t="s">
        <v>80</v>
      </c>
      <c r="L40">
        <v>15000</v>
      </c>
      <c r="M40" t="s">
        <v>66</v>
      </c>
      <c r="N40" t="s">
        <v>67</v>
      </c>
    </row>
    <row r="41" spans="1:14" x14ac:dyDescent="0.2">
      <c r="A41" t="s">
        <v>76</v>
      </c>
      <c r="B41" t="s">
        <v>77</v>
      </c>
      <c r="C41">
        <v>84</v>
      </c>
      <c r="D41" t="s">
        <v>41</v>
      </c>
      <c r="E41">
        <v>5312</v>
      </c>
      <c r="F41" t="s">
        <v>79</v>
      </c>
      <c r="G41">
        <v>236</v>
      </c>
      <c r="H41" t="s">
        <v>25</v>
      </c>
      <c r="I41">
        <v>2016</v>
      </c>
      <c r="J41">
        <v>2016</v>
      </c>
      <c r="K41" t="s">
        <v>80</v>
      </c>
      <c r="L41">
        <v>1198</v>
      </c>
      <c r="M41" t="s">
        <v>35</v>
      </c>
      <c r="N41" t="s">
        <v>36</v>
      </c>
    </row>
    <row r="42" spans="1:14" x14ac:dyDescent="0.2">
      <c r="A42" t="s">
        <v>76</v>
      </c>
      <c r="B42" t="s">
        <v>77</v>
      </c>
      <c r="C42">
        <v>89</v>
      </c>
      <c r="D42" t="s">
        <v>118</v>
      </c>
      <c r="E42">
        <v>5312</v>
      </c>
      <c r="F42" t="s">
        <v>79</v>
      </c>
      <c r="G42">
        <v>236</v>
      </c>
      <c r="H42" t="s">
        <v>25</v>
      </c>
      <c r="I42">
        <v>2016</v>
      </c>
      <c r="J42">
        <v>2016</v>
      </c>
      <c r="K42" t="s">
        <v>80</v>
      </c>
      <c r="L42">
        <v>15000</v>
      </c>
      <c r="M42" t="s">
        <v>66</v>
      </c>
      <c r="N42" t="s">
        <v>67</v>
      </c>
    </row>
    <row r="43" spans="1:14" x14ac:dyDescent="0.2">
      <c r="A43" t="s">
        <v>76</v>
      </c>
      <c r="B43" t="s">
        <v>77</v>
      </c>
      <c r="C43">
        <v>91</v>
      </c>
      <c r="D43" t="s">
        <v>119</v>
      </c>
      <c r="E43">
        <v>5312</v>
      </c>
      <c r="F43" t="s">
        <v>79</v>
      </c>
      <c r="G43">
        <v>236</v>
      </c>
      <c r="H43" t="s">
        <v>25</v>
      </c>
      <c r="I43">
        <v>2016</v>
      </c>
      <c r="J43">
        <v>2016</v>
      </c>
      <c r="K43" t="s">
        <v>80</v>
      </c>
      <c r="M43" t="s">
        <v>104</v>
      </c>
      <c r="N43" t="s">
        <v>105</v>
      </c>
    </row>
    <row r="44" spans="1:14" x14ac:dyDescent="0.2">
      <c r="A44" t="s">
        <v>76</v>
      </c>
      <c r="B44" t="s">
        <v>77</v>
      </c>
      <c r="C44">
        <v>95</v>
      </c>
      <c r="D44" t="s">
        <v>120</v>
      </c>
      <c r="E44">
        <v>5312</v>
      </c>
      <c r="F44" t="s">
        <v>79</v>
      </c>
      <c r="G44">
        <v>236</v>
      </c>
      <c r="H44" t="s">
        <v>25</v>
      </c>
      <c r="I44">
        <v>2016</v>
      </c>
      <c r="J44">
        <v>2016</v>
      </c>
      <c r="K44" t="s">
        <v>80</v>
      </c>
      <c r="L44">
        <v>559</v>
      </c>
      <c r="M44" t="s">
        <v>35</v>
      </c>
      <c r="N44" t="s">
        <v>36</v>
      </c>
    </row>
    <row r="45" spans="1:14" x14ac:dyDescent="0.2">
      <c r="A45" t="s">
        <v>76</v>
      </c>
      <c r="B45" t="s">
        <v>77</v>
      </c>
      <c r="C45">
        <v>97</v>
      </c>
      <c r="D45" t="s">
        <v>121</v>
      </c>
      <c r="E45">
        <v>5312</v>
      </c>
      <c r="F45" t="s">
        <v>79</v>
      </c>
      <c r="G45">
        <v>236</v>
      </c>
      <c r="H45" t="s">
        <v>25</v>
      </c>
      <c r="I45">
        <v>2016</v>
      </c>
      <c r="J45">
        <v>2016</v>
      </c>
      <c r="K45" t="s">
        <v>80</v>
      </c>
      <c r="L45">
        <v>66851</v>
      </c>
      <c r="M45" t="s">
        <v>35</v>
      </c>
      <c r="N45" t="s">
        <v>36</v>
      </c>
    </row>
    <row r="46" spans="1:14" x14ac:dyDescent="0.2">
      <c r="A46" t="s">
        <v>76</v>
      </c>
      <c r="B46" t="s">
        <v>77</v>
      </c>
      <c r="C46">
        <v>100</v>
      </c>
      <c r="D46" t="s">
        <v>42</v>
      </c>
      <c r="E46">
        <v>5312</v>
      </c>
      <c r="F46" t="s">
        <v>79</v>
      </c>
      <c r="G46">
        <v>236</v>
      </c>
      <c r="H46" t="s">
        <v>25</v>
      </c>
      <c r="I46">
        <v>2016</v>
      </c>
      <c r="J46">
        <v>2016</v>
      </c>
      <c r="K46" t="s">
        <v>80</v>
      </c>
      <c r="L46">
        <v>11500000</v>
      </c>
      <c r="M46" t="s">
        <v>66</v>
      </c>
      <c r="N46" t="s">
        <v>67</v>
      </c>
    </row>
    <row r="47" spans="1:14" x14ac:dyDescent="0.2">
      <c r="A47" t="s">
        <v>76</v>
      </c>
      <c r="B47" t="s">
        <v>77</v>
      </c>
      <c r="C47">
        <v>101</v>
      </c>
      <c r="D47" t="s">
        <v>43</v>
      </c>
      <c r="E47">
        <v>5312</v>
      </c>
      <c r="F47" t="s">
        <v>79</v>
      </c>
      <c r="G47">
        <v>236</v>
      </c>
      <c r="H47" t="s">
        <v>25</v>
      </c>
      <c r="I47">
        <v>2016</v>
      </c>
      <c r="J47">
        <v>2016</v>
      </c>
      <c r="K47" t="s">
        <v>80</v>
      </c>
      <c r="L47">
        <v>623826</v>
      </c>
      <c r="M47" t="s">
        <v>35</v>
      </c>
      <c r="N47" t="s">
        <v>36</v>
      </c>
    </row>
    <row r="48" spans="1:14" x14ac:dyDescent="0.2">
      <c r="A48" t="s">
        <v>76</v>
      </c>
      <c r="B48" t="s">
        <v>77</v>
      </c>
      <c r="C48">
        <v>102</v>
      </c>
      <c r="D48" t="s">
        <v>122</v>
      </c>
      <c r="E48">
        <v>5312</v>
      </c>
      <c r="F48" t="s">
        <v>79</v>
      </c>
      <c r="G48">
        <v>236</v>
      </c>
      <c r="H48" t="s">
        <v>25</v>
      </c>
      <c r="I48">
        <v>2016</v>
      </c>
      <c r="J48">
        <v>2016</v>
      </c>
      <c r="K48" t="s">
        <v>80</v>
      </c>
      <c r="L48">
        <v>63582</v>
      </c>
      <c r="M48" t="s">
        <v>35</v>
      </c>
      <c r="N48" t="s">
        <v>36</v>
      </c>
    </row>
    <row r="49" spans="1:14" x14ac:dyDescent="0.2">
      <c r="A49" t="s">
        <v>76</v>
      </c>
      <c r="B49" t="s">
        <v>77</v>
      </c>
      <c r="C49">
        <v>103</v>
      </c>
      <c r="D49" t="s">
        <v>123</v>
      </c>
      <c r="E49">
        <v>5312</v>
      </c>
      <c r="F49" t="s">
        <v>79</v>
      </c>
      <c r="G49">
        <v>236</v>
      </c>
      <c r="H49" t="s">
        <v>25</v>
      </c>
      <c r="I49">
        <v>2016</v>
      </c>
      <c r="J49">
        <v>2016</v>
      </c>
      <c r="K49" t="s">
        <v>80</v>
      </c>
      <c r="L49">
        <v>35</v>
      </c>
      <c r="M49" t="s">
        <v>35</v>
      </c>
      <c r="N49" t="s">
        <v>36</v>
      </c>
    </row>
    <row r="50" spans="1:14" x14ac:dyDescent="0.2">
      <c r="A50" t="s">
        <v>76</v>
      </c>
      <c r="B50" t="s">
        <v>77</v>
      </c>
      <c r="C50">
        <v>106</v>
      </c>
      <c r="D50" t="s">
        <v>44</v>
      </c>
      <c r="E50">
        <v>5312</v>
      </c>
      <c r="F50" t="s">
        <v>79</v>
      </c>
      <c r="G50">
        <v>236</v>
      </c>
      <c r="H50" t="s">
        <v>25</v>
      </c>
      <c r="I50">
        <v>2016</v>
      </c>
      <c r="J50">
        <v>2016</v>
      </c>
      <c r="K50" t="s">
        <v>80</v>
      </c>
      <c r="L50">
        <v>288060</v>
      </c>
      <c r="N50" t="s">
        <v>23</v>
      </c>
    </row>
    <row r="51" spans="1:14" x14ac:dyDescent="0.2">
      <c r="A51" t="s">
        <v>76</v>
      </c>
      <c r="B51" t="s">
        <v>77</v>
      </c>
      <c r="C51">
        <v>110</v>
      </c>
      <c r="D51" t="s">
        <v>45</v>
      </c>
      <c r="E51">
        <v>5312</v>
      </c>
      <c r="F51" t="s">
        <v>79</v>
      </c>
      <c r="G51">
        <v>236</v>
      </c>
      <c r="H51" t="s">
        <v>25</v>
      </c>
      <c r="I51">
        <v>2016</v>
      </c>
      <c r="J51">
        <v>2016</v>
      </c>
      <c r="K51" t="s">
        <v>80</v>
      </c>
      <c r="L51">
        <v>150000</v>
      </c>
      <c r="N51" t="s">
        <v>23</v>
      </c>
    </row>
    <row r="52" spans="1:14" x14ac:dyDescent="0.2">
      <c r="A52" t="s">
        <v>76</v>
      </c>
      <c r="B52" t="s">
        <v>77</v>
      </c>
      <c r="C52">
        <v>112</v>
      </c>
      <c r="D52" t="s">
        <v>124</v>
      </c>
      <c r="E52">
        <v>5312</v>
      </c>
      <c r="F52" t="s">
        <v>79</v>
      </c>
      <c r="G52">
        <v>236</v>
      </c>
      <c r="H52" t="s">
        <v>25</v>
      </c>
      <c r="I52">
        <v>2016</v>
      </c>
      <c r="J52">
        <v>2016</v>
      </c>
      <c r="K52" t="s">
        <v>80</v>
      </c>
      <c r="L52">
        <v>0</v>
      </c>
      <c r="M52" t="s">
        <v>35</v>
      </c>
      <c r="N52" t="s">
        <v>36</v>
      </c>
    </row>
    <row r="53" spans="1:14" x14ac:dyDescent="0.2">
      <c r="A53" t="s">
        <v>76</v>
      </c>
      <c r="B53" t="s">
        <v>77</v>
      </c>
      <c r="C53">
        <v>108</v>
      </c>
      <c r="D53" t="s">
        <v>47</v>
      </c>
      <c r="E53">
        <v>5312</v>
      </c>
      <c r="F53" t="s">
        <v>79</v>
      </c>
      <c r="G53">
        <v>236</v>
      </c>
      <c r="H53" t="s">
        <v>25</v>
      </c>
      <c r="I53">
        <v>2016</v>
      </c>
      <c r="J53">
        <v>2016</v>
      </c>
      <c r="K53" t="s">
        <v>80</v>
      </c>
      <c r="L53">
        <v>106098</v>
      </c>
      <c r="N53" t="s">
        <v>23</v>
      </c>
    </row>
    <row r="54" spans="1:14" x14ac:dyDescent="0.2">
      <c r="A54" t="s">
        <v>76</v>
      </c>
      <c r="B54" t="s">
        <v>77</v>
      </c>
      <c r="C54">
        <v>114</v>
      </c>
      <c r="D54" t="s">
        <v>125</v>
      </c>
      <c r="E54">
        <v>5312</v>
      </c>
      <c r="F54" t="s">
        <v>79</v>
      </c>
      <c r="G54">
        <v>236</v>
      </c>
      <c r="H54" t="s">
        <v>25</v>
      </c>
      <c r="I54">
        <v>2016</v>
      </c>
      <c r="J54">
        <v>2016</v>
      </c>
      <c r="K54" t="s">
        <v>80</v>
      </c>
      <c r="L54">
        <v>2215</v>
      </c>
      <c r="N54" t="s">
        <v>23</v>
      </c>
    </row>
    <row r="55" spans="1:14" x14ac:dyDescent="0.2">
      <c r="A55" t="s">
        <v>76</v>
      </c>
      <c r="B55" t="s">
        <v>77</v>
      </c>
      <c r="C55">
        <v>113</v>
      </c>
      <c r="D55" t="s">
        <v>126</v>
      </c>
      <c r="E55">
        <v>5312</v>
      </c>
      <c r="F55" t="s">
        <v>79</v>
      </c>
      <c r="G55">
        <v>236</v>
      </c>
      <c r="H55" t="s">
        <v>25</v>
      </c>
      <c r="I55">
        <v>2016</v>
      </c>
      <c r="J55">
        <v>2016</v>
      </c>
      <c r="K55" t="s">
        <v>80</v>
      </c>
      <c r="L55">
        <v>1033</v>
      </c>
      <c r="N55" t="s">
        <v>23</v>
      </c>
    </row>
    <row r="56" spans="1:14" x14ac:dyDescent="0.2">
      <c r="A56" t="s">
        <v>76</v>
      </c>
      <c r="B56" t="s">
        <v>77</v>
      </c>
      <c r="C56">
        <v>120</v>
      </c>
      <c r="D56" t="s">
        <v>127</v>
      </c>
      <c r="E56">
        <v>5312</v>
      </c>
      <c r="F56" t="s">
        <v>79</v>
      </c>
      <c r="G56">
        <v>236</v>
      </c>
      <c r="H56" t="s">
        <v>25</v>
      </c>
      <c r="I56">
        <v>2016</v>
      </c>
      <c r="J56">
        <v>2016</v>
      </c>
      <c r="K56" t="s">
        <v>80</v>
      </c>
      <c r="L56">
        <v>12070</v>
      </c>
      <c r="N56" t="s">
        <v>23</v>
      </c>
    </row>
    <row r="57" spans="1:14" x14ac:dyDescent="0.2">
      <c r="A57" t="s">
        <v>76</v>
      </c>
      <c r="B57" t="s">
        <v>77</v>
      </c>
      <c r="C57">
        <v>119</v>
      </c>
      <c r="D57" t="s">
        <v>128</v>
      </c>
      <c r="E57">
        <v>5312</v>
      </c>
      <c r="F57" t="s">
        <v>79</v>
      </c>
      <c r="G57">
        <v>236</v>
      </c>
      <c r="H57" t="s">
        <v>25</v>
      </c>
      <c r="I57">
        <v>2016</v>
      </c>
      <c r="J57">
        <v>2016</v>
      </c>
      <c r="K57" t="s">
        <v>80</v>
      </c>
      <c r="M57" t="s">
        <v>104</v>
      </c>
      <c r="N57" t="s">
        <v>105</v>
      </c>
    </row>
    <row r="58" spans="1:14" x14ac:dyDescent="0.2">
      <c r="A58" t="s">
        <v>76</v>
      </c>
      <c r="B58" t="s">
        <v>77</v>
      </c>
      <c r="C58">
        <v>123</v>
      </c>
      <c r="D58" t="s">
        <v>129</v>
      </c>
      <c r="E58">
        <v>5312</v>
      </c>
      <c r="F58" t="s">
        <v>79</v>
      </c>
      <c r="G58">
        <v>236</v>
      </c>
      <c r="H58" t="s">
        <v>25</v>
      </c>
      <c r="I58">
        <v>2016</v>
      </c>
      <c r="J58">
        <v>2016</v>
      </c>
      <c r="K58" t="s">
        <v>80</v>
      </c>
      <c r="L58">
        <v>7826</v>
      </c>
      <c r="M58" t="s">
        <v>35</v>
      </c>
      <c r="N58" t="s">
        <v>36</v>
      </c>
    </row>
    <row r="59" spans="1:14" x14ac:dyDescent="0.2">
      <c r="A59" t="s">
        <v>76</v>
      </c>
      <c r="B59" t="s">
        <v>77</v>
      </c>
      <c r="C59">
        <v>129</v>
      </c>
      <c r="D59" t="s">
        <v>130</v>
      </c>
      <c r="E59">
        <v>5312</v>
      </c>
      <c r="F59" t="s">
        <v>79</v>
      </c>
      <c r="G59">
        <v>236</v>
      </c>
      <c r="H59" t="s">
        <v>25</v>
      </c>
      <c r="I59">
        <v>2016</v>
      </c>
      <c r="J59">
        <v>2016</v>
      </c>
      <c r="K59" t="s">
        <v>80</v>
      </c>
      <c r="L59">
        <v>76</v>
      </c>
      <c r="M59" t="s">
        <v>35</v>
      </c>
      <c r="N59" t="s">
        <v>36</v>
      </c>
    </row>
    <row r="60" spans="1:14" x14ac:dyDescent="0.2">
      <c r="A60" t="s">
        <v>76</v>
      </c>
      <c r="B60" t="s">
        <v>77</v>
      </c>
      <c r="C60">
        <v>130</v>
      </c>
      <c r="D60" t="s">
        <v>131</v>
      </c>
      <c r="E60">
        <v>5312</v>
      </c>
      <c r="F60" t="s">
        <v>79</v>
      </c>
      <c r="G60">
        <v>236</v>
      </c>
      <c r="H60" t="s">
        <v>25</v>
      </c>
      <c r="I60">
        <v>2016</v>
      </c>
      <c r="J60">
        <v>2016</v>
      </c>
      <c r="K60" t="s">
        <v>80</v>
      </c>
      <c r="L60">
        <v>149689</v>
      </c>
      <c r="N60" t="s">
        <v>23</v>
      </c>
    </row>
    <row r="61" spans="1:14" x14ac:dyDescent="0.2">
      <c r="A61" t="s">
        <v>76</v>
      </c>
      <c r="B61" t="s">
        <v>77</v>
      </c>
      <c r="C61">
        <v>131</v>
      </c>
      <c r="D61" t="s">
        <v>48</v>
      </c>
      <c r="E61">
        <v>5312</v>
      </c>
      <c r="F61" t="s">
        <v>79</v>
      </c>
      <c r="G61">
        <v>236</v>
      </c>
      <c r="H61" t="s">
        <v>25</v>
      </c>
      <c r="I61">
        <v>2016</v>
      </c>
      <c r="J61">
        <v>2016</v>
      </c>
      <c r="K61" t="s">
        <v>80</v>
      </c>
      <c r="M61" t="s">
        <v>104</v>
      </c>
      <c r="N61" t="s">
        <v>105</v>
      </c>
    </row>
    <row r="62" spans="1:14" x14ac:dyDescent="0.2">
      <c r="A62" t="s">
        <v>76</v>
      </c>
      <c r="B62" t="s">
        <v>77</v>
      </c>
      <c r="C62">
        <v>133</v>
      </c>
      <c r="D62" t="s">
        <v>132</v>
      </c>
      <c r="E62">
        <v>5312</v>
      </c>
      <c r="F62" t="s">
        <v>79</v>
      </c>
      <c r="G62">
        <v>236</v>
      </c>
      <c r="H62" t="s">
        <v>25</v>
      </c>
      <c r="I62">
        <v>2016</v>
      </c>
      <c r="J62">
        <v>2016</v>
      </c>
      <c r="K62" t="s">
        <v>80</v>
      </c>
      <c r="L62">
        <v>18293</v>
      </c>
      <c r="N62" t="s">
        <v>23</v>
      </c>
    </row>
    <row r="63" spans="1:14" x14ac:dyDescent="0.2">
      <c r="A63" t="s">
        <v>76</v>
      </c>
      <c r="B63" t="s">
        <v>77</v>
      </c>
      <c r="C63">
        <v>138</v>
      </c>
      <c r="D63" t="s">
        <v>133</v>
      </c>
      <c r="E63">
        <v>5312</v>
      </c>
      <c r="F63" t="s">
        <v>79</v>
      </c>
      <c r="G63">
        <v>236</v>
      </c>
      <c r="H63" t="s">
        <v>25</v>
      </c>
      <c r="I63">
        <v>2016</v>
      </c>
      <c r="J63">
        <v>2016</v>
      </c>
      <c r="K63" t="s">
        <v>80</v>
      </c>
      <c r="L63">
        <v>277802</v>
      </c>
      <c r="N63" t="s">
        <v>23</v>
      </c>
    </row>
    <row r="64" spans="1:14" x14ac:dyDescent="0.2">
      <c r="A64" t="s">
        <v>76</v>
      </c>
      <c r="B64" t="s">
        <v>77</v>
      </c>
      <c r="C64">
        <v>143</v>
      </c>
      <c r="D64" t="s">
        <v>49</v>
      </c>
      <c r="E64">
        <v>5312</v>
      </c>
      <c r="F64" t="s">
        <v>79</v>
      </c>
      <c r="G64">
        <v>236</v>
      </c>
      <c r="H64" t="s">
        <v>25</v>
      </c>
      <c r="I64">
        <v>2016</v>
      </c>
      <c r="J64">
        <v>2016</v>
      </c>
      <c r="K64" t="s">
        <v>80</v>
      </c>
      <c r="L64">
        <v>1000</v>
      </c>
      <c r="M64" t="s">
        <v>66</v>
      </c>
      <c r="N64" t="s">
        <v>67</v>
      </c>
    </row>
    <row r="65" spans="1:14" x14ac:dyDescent="0.2">
      <c r="A65" t="s">
        <v>76</v>
      </c>
      <c r="B65" t="s">
        <v>77</v>
      </c>
      <c r="C65">
        <v>28</v>
      </c>
      <c r="D65" t="s">
        <v>134</v>
      </c>
      <c r="E65">
        <v>5312</v>
      </c>
      <c r="F65" t="s">
        <v>79</v>
      </c>
      <c r="G65">
        <v>236</v>
      </c>
      <c r="H65" t="s">
        <v>25</v>
      </c>
      <c r="I65">
        <v>2016</v>
      </c>
      <c r="J65">
        <v>2016</v>
      </c>
      <c r="K65" t="s">
        <v>80</v>
      </c>
      <c r="L65">
        <v>143006</v>
      </c>
      <c r="N65" t="s">
        <v>23</v>
      </c>
    </row>
    <row r="66" spans="1:14" x14ac:dyDescent="0.2">
      <c r="A66" t="s">
        <v>76</v>
      </c>
      <c r="B66" t="s">
        <v>77</v>
      </c>
      <c r="C66">
        <v>149</v>
      </c>
      <c r="D66" t="s">
        <v>135</v>
      </c>
      <c r="E66">
        <v>5312</v>
      </c>
      <c r="F66" t="s">
        <v>79</v>
      </c>
      <c r="G66">
        <v>236</v>
      </c>
      <c r="H66" t="s">
        <v>25</v>
      </c>
      <c r="I66">
        <v>2016</v>
      </c>
      <c r="J66">
        <v>2016</v>
      </c>
      <c r="K66" t="s">
        <v>80</v>
      </c>
      <c r="L66">
        <v>23446</v>
      </c>
      <c r="N66" t="s">
        <v>23</v>
      </c>
    </row>
    <row r="67" spans="1:14" x14ac:dyDescent="0.2">
      <c r="A67" t="s">
        <v>76</v>
      </c>
      <c r="B67" t="s">
        <v>77</v>
      </c>
      <c r="C67">
        <v>150</v>
      </c>
      <c r="D67" t="s">
        <v>50</v>
      </c>
      <c r="E67">
        <v>5312</v>
      </c>
      <c r="F67" t="s">
        <v>79</v>
      </c>
      <c r="G67">
        <v>236</v>
      </c>
      <c r="H67" t="s">
        <v>25</v>
      </c>
      <c r="I67">
        <v>2016</v>
      </c>
      <c r="J67">
        <v>2016</v>
      </c>
      <c r="K67" t="s">
        <v>80</v>
      </c>
      <c r="M67" t="s">
        <v>104</v>
      </c>
      <c r="N67" t="s">
        <v>105</v>
      </c>
    </row>
    <row r="68" spans="1:14" x14ac:dyDescent="0.2">
      <c r="A68" t="s">
        <v>76</v>
      </c>
      <c r="B68" t="s">
        <v>77</v>
      </c>
      <c r="C68">
        <v>156</v>
      </c>
      <c r="D68" t="s">
        <v>51</v>
      </c>
      <c r="E68">
        <v>5312</v>
      </c>
      <c r="F68" t="s">
        <v>79</v>
      </c>
      <c r="G68">
        <v>236</v>
      </c>
      <c r="H68" t="s">
        <v>25</v>
      </c>
      <c r="I68">
        <v>2016</v>
      </c>
      <c r="J68">
        <v>2016</v>
      </c>
      <c r="K68" t="s">
        <v>80</v>
      </c>
      <c r="L68">
        <v>0</v>
      </c>
      <c r="M68" t="s">
        <v>35</v>
      </c>
      <c r="N68" t="s">
        <v>36</v>
      </c>
    </row>
    <row r="69" spans="1:14" x14ac:dyDescent="0.2">
      <c r="A69" t="s">
        <v>76</v>
      </c>
      <c r="B69" t="s">
        <v>77</v>
      </c>
      <c r="C69">
        <v>157</v>
      </c>
      <c r="D69" t="s">
        <v>136</v>
      </c>
      <c r="E69">
        <v>5312</v>
      </c>
      <c r="F69" t="s">
        <v>79</v>
      </c>
      <c r="G69">
        <v>236</v>
      </c>
      <c r="H69" t="s">
        <v>25</v>
      </c>
      <c r="I69">
        <v>2016</v>
      </c>
      <c r="J69">
        <v>2016</v>
      </c>
      <c r="K69" t="s">
        <v>80</v>
      </c>
      <c r="L69">
        <v>3000</v>
      </c>
      <c r="M69" t="s">
        <v>66</v>
      </c>
      <c r="N69" t="s">
        <v>67</v>
      </c>
    </row>
    <row r="70" spans="1:14" x14ac:dyDescent="0.2">
      <c r="A70" t="s">
        <v>76</v>
      </c>
      <c r="B70" t="s">
        <v>77</v>
      </c>
      <c r="C70">
        <v>159</v>
      </c>
      <c r="D70" t="s">
        <v>137</v>
      </c>
      <c r="E70">
        <v>5312</v>
      </c>
      <c r="F70" t="s">
        <v>79</v>
      </c>
      <c r="G70">
        <v>236</v>
      </c>
      <c r="H70" t="s">
        <v>25</v>
      </c>
      <c r="I70">
        <v>2016</v>
      </c>
      <c r="J70">
        <v>2016</v>
      </c>
      <c r="K70" t="s">
        <v>80</v>
      </c>
      <c r="L70">
        <v>612725</v>
      </c>
      <c r="M70" t="s">
        <v>35</v>
      </c>
      <c r="N70" t="s">
        <v>36</v>
      </c>
    </row>
    <row r="71" spans="1:14" x14ac:dyDescent="0.2">
      <c r="A71" t="s">
        <v>76</v>
      </c>
      <c r="B71" t="s">
        <v>77</v>
      </c>
      <c r="C71">
        <v>165</v>
      </c>
      <c r="D71" t="s">
        <v>52</v>
      </c>
      <c r="E71">
        <v>5312</v>
      </c>
      <c r="F71" t="s">
        <v>79</v>
      </c>
      <c r="G71">
        <v>236</v>
      </c>
      <c r="H71" t="s">
        <v>25</v>
      </c>
      <c r="I71">
        <v>2016</v>
      </c>
      <c r="J71">
        <v>2016</v>
      </c>
      <c r="K71" t="s">
        <v>80</v>
      </c>
      <c r="L71">
        <v>157</v>
      </c>
      <c r="M71" t="s">
        <v>35</v>
      </c>
      <c r="N71" t="s">
        <v>36</v>
      </c>
    </row>
    <row r="72" spans="1:14" x14ac:dyDescent="0.2">
      <c r="A72" t="s">
        <v>76</v>
      </c>
      <c r="B72" t="s">
        <v>77</v>
      </c>
      <c r="C72">
        <v>166</v>
      </c>
      <c r="D72" t="s">
        <v>138</v>
      </c>
      <c r="E72">
        <v>5312</v>
      </c>
      <c r="F72" t="s">
        <v>79</v>
      </c>
      <c r="G72">
        <v>236</v>
      </c>
      <c r="H72" t="s">
        <v>25</v>
      </c>
      <c r="I72">
        <v>2016</v>
      </c>
      <c r="J72">
        <v>2016</v>
      </c>
      <c r="K72" t="s">
        <v>80</v>
      </c>
      <c r="L72">
        <v>276</v>
      </c>
      <c r="M72" t="s">
        <v>35</v>
      </c>
      <c r="N72" t="s">
        <v>36</v>
      </c>
    </row>
    <row r="73" spans="1:14" x14ac:dyDescent="0.2">
      <c r="A73" t="s">
        <v>76</v>
      </c>
      <c r="B73" t="s">
        <v>77</v>
      </c>
      <c r="C73">
        <v>169</v>
      </c>
      <c r="D73" t="s">
        <v>139</v>
      </c>
      <c r="E73">
        <v>5312</v>
      </c>
      <c r="F73" t="s">
        <v>79</v>
      </c>
      <c r="G73">
        <v>236</v>
      </c>
      <c r="H73" t="s">
        <v>25</v>
      </c>
      <c r="I73">
        <v>2016</v>
      </c>
      <c r="J73">
        <v>2016</v>
      </c>
      <c r="K73" t="s">
        <v>80</v>
      </c>
      <c r="L73">
        <v>3370000</v>
      </c>
      <c r="N73" t="s">
        <v>23</v>
      </c>
    </row>
    <row r="74" spans="1:14" x14ac:dyDescent="0.2">
      <c r="A74" t="s">
        <v>76</v>
      </c>
      <c r="B74" t="s">
        <v>77</v>
      </c>
      <c r="C74">
        <v>170</v>
      </c>
      <c r="D74" t="s">
        <v>140</v>
      </c>
      <c r="E74">
        <v>5312</v>
      </c>
      <c r="F74" t="s">
        <v>79</v>
      </c>
      <c r="G74">
        <v>236</v>
      </c>
      <c r="H74" t="s">
        <v>25</v>
      </c>
      <c r="I74">
        <v>2016</v>
      </c>
      <c r="J74">
        <v>2016</v>
      </c>
      <c r="K74" t="s">
        <v>80</v>
      </c>
      <c r="L74">
        <v>791</v>
      </c>
      <c r="N74" t="s">
        <v>23</v>
      </c>
    </row>
    <row r="75" spans="1:14" x14ac:dyDescent="0.2">
      <c r="A75" t="s">
        <v>76</v>
      </c>
      <c r="B75" t="s">
        <v>77</v>
      </c>
      <c r="C75">
        <v>171</v>
      </c>
      <c r="D75" t="s">
        <v>53</v>
      </c>
      <c r="E75">
        <v>5312</v>
      </c>
      <c r="F75" t="s">
        <v>79</v>
      </c>
      <c r="G75">
        <v>236</v>
      </c>
      <c r="H75" t="s">
        <v>25</v>
      </c>
      <c r="I75">
        <v>2016</v>
      </c>
      <c r="J75">
        <v>2016</v>
      </c>
      <c r="K75" t="s">
        <v>80</v>
      </c>
      <c r="L75">
        <v>495</v>
      </c>
      <c r="N75" t="s">
        <v>23</v>
      </c>
    </row>
    <row r="76" spans="1:14" x14ac:dyDescent="0.2">
      <c r="A76" t="s">
        <v>76</v>
      </c>
      <c r="B76" t="s">
        <v>77</v>
      </c>
      <c r="C76">
        <v>173</v>
      </c>
      <c r="D76" t="s">
        <v>141</v>
      </c>
      <c r="E76">
        <v>5312</v>
      </c>
      <c r="F76" t="s">
        <v>79</v>
      </c>
      <c r="G76">
        <v>236</v>
      </c>
      <c r="H76" t="s">
        <v>25</v>
      </c>
      <c r="I76">
        <v>2016</v>
      </c>
      <c r="J76">
        <v>2016</v>
      </c>
      <c r="K76" t="s">
        <v>80</v>
      </c>
      <c r="L76">
        <v>7514</v>
      </c>
      <c r="N76" t="s">
        <v>23</v>
      </c>
    </row>
    <row r="77" spans="1:14" x14ac:dyDescent="0.2">
      <c r="A77" t="s">
        <v>76</v>
      </c>
      <c r="B77" t="s">
        <v>77</v>
      </c>
      <c r="C77">
        <v>117</v>
      </c>
      <c r="D77" t="s">
        <v>55</v>
      </c>
      <c r="E77">
        <v>5312</v>
      </c>
      <c r="F77" t="s">
        <v>79</v>
      </c>
      <c r="G77">
        <v>236</v>
      </c>
      <c r="H77" t="s">
        <v>25</v>
      </c>
      <c r="I77">
        <v>2016</v>
      </c>
      <c r="J77">
        <v>2016</v>
      </c>
      <c r="K77" t="s">
        <v>80</v>
      </c>
      <c r="L77">
        <v>49014</v>
      </c>
      <c r="N77" t="s">
        <v>23</v>
      </c>
    </row>
    <row r="78" spans="1:14" x14ac:dyDescent="0.2">
      <c r="A78" t="s">
        <v>76</v>
      </c>
      <c r="B78" t="s">
        <v>77</v>
      </c>
      <c r="C78">
        <v>146</v>
      </c>
      <c r="D78" t="s">
        <v>142</v>
      </c>
      <c r="E78">
        <v>5312</v>
      </c>
      <c r="F78" t="s">
        <v>79</v>
      </c>
      <c r="G78">
        <v>236</v>
      </c>
      <c r="H78" t="s">
        <v>25</v>
      </c>
      <c r="I78">
        <v>2016</v>
      </c>
      <c r="J78">
        <v>2016</v>
      </c>
      <c r="K78" t="s">
        <v>80</v>
      </c>
      <c r="L78">
        <v>35944</v>
      </c>
      <c r="N78" t="s">
        <v>23</v>
      </c>
    </row>
    <row r="79" spans="1:14" x14ac:dyDescent="0.2">
      <c r="A79" t="s">
        <v>76</v>
      </c>
      <c r="B79" t="s">
        <v>77</v>
      </c>
      <c r="C79">
        <v>183</v>
      </c>
      <c r="D79" t="s">
        <v>143</v>
      </c>
      <c r="E79">
        <v>5312</v>
      </c>
      <c r="F79" t="s">
        <v>79</v>
      </c>
      <c r="G79">
        <v>236</v>
      </c>
      <c r="H79" t="s">
        <v>25</v>
      </c>
      <c r="I79">
        <v>2016</v>
      </c>
      <c r="J79">
        <v>2016</v>
      </c>
      <c r="K79" t="s">
        <v>80</v>
      </c>
      <c r="L79">
        <v>125148</v>
      </c>
      <c r="N79" t="s">
        <v>23</v>
      </c>
    </row>
    <row r="80" spans="1:14" x14ac:dyDescent="0.2">
      <c r="A80" t="s">
        <v>76</v>
      </c>
      <c r="B80" t="s">
        <v>77</v>
      </c>
      <c r="C80">
        <v>185</v>
      </c>
      <c r="D80" t="s">
        <v>56</v>
      </c>
      <c r="E80">
        <v>5312</v>
      </c>
      <c r="F80" t="s">
        <v>79</v>
      </c>
      <c r="G80">
        <v>236</v>
      </c>
      <c r="H80" t="s">
        <v>25</v>
      </c>
      <c r="I80">
        <v>2016</v>
      </c>
      <c r="J80">
        <v>2016</v>
      </c>
      <c r="K80" t="s">
        <v>80</v>
      </c>
      <c r="L80">
        <v>2120014</v>
      </c>
      <c r="N80" t="s">
        <v>23</v>
      </c>
    </row>
    <row r="81" spans="1:14" x14ac:dyDescent="0.2">
      <c r="A81" t="s">
        <v>76</v>
      </c>
      <c r="B81" t="s">
        <v>77</v>
      </c>
      <c r="C81">
        <v>184</v>
      </c>
      <c r="D81" t="s">
        <v>144</v>
      </c>
      <c r="E81">
        <v>5312</v>
      </c>
      <c r="F81" t="s">
        <v>79</v>
      </c>
      <c r="G81">
        <v>236</v>
      </c>
      <c r="H81" t="s">
        <v>25</v>
      </c>
      <c r="I81">
        <v>2016</v>
      </c>
      <c r="J81">
        <v>2016</v>
      </c>
      <c r="K81" t="s">
        <v>80</v>
      </c>
      <c r="L81">
        <v>46446</v>
      </c>
      <c r="N81" t="s">
        <v>23</v>
      </c>
    </row>
    <row r="82" spans="1:14" x14ac:dyDescent="0.2">
      <c r="A82" t="s">
        <v>76</v>
      </c>
      <c r="B82" t="s">
        <v>77</v>
      </c>
      <c r="C82">
        <v>195</v>
      </c>
      <c r="D82" t="s">
        <v>145</v>
      </c>
      <c r="E82">
        <v>5312</v>
      </c>
      <c r="F82" t="s">
        <v>79</v>
      </c>
      <c r="G82">
        <v>236</v>
      </c>
      <c r="H82" t="s">
        <v>25</v>
      </c>
      <c r="I82">
        <v>2016</v>
      </c>
      <c r="J82">
        <v>2016</v>
      </c>
      <c r="K82" t="s">
        <v>80</v>
      </c>
      <c r="M82" t="s">
        <v>104</v>
      </c>
      <c r="N82" t="s">
        <v>105</v>
      </c>
    </row>
    <row r="83" spans="1:14" x14ac:dyDescent="0.2">
      <c r="A83" t="s">
        <v>76</v>
      </c>
      <c r="B83" t="s">
        <v>77</v>
      </c>
      <c r="C83">
        <v>272</v>
      </c>
      <c r="D83" t="s">
        <v>57</v>
      </c>
      <c r="E83">
        <v>5312</v>
      </c>
      <c r="F83" t="s">
        <v>79</v>
      </c>
      <c r="G83">
        <v>236</v>
      </c>
      <c r="H83" t="s">
        <v>25</v>
      </c>
      <c r="I83">
        <v>2016</v>
      </c>
      <c r="J83">
        <v>2016</v>
      </c>
      <c r="K83" t="s">
        <v>80</v>
      </c>
      <c r="L83">
        <v>182362</v>
      </c>
      <c r="N83" t="s">
        <v>23</v>
      </c>
    </row>
    <row r="84" spans="1:14" x14ac:dyDescent="0.2">
      <c r="A84" t="s">
        <v>76</v>
      </c>
      <c r="B84" t="s">
        <v>77</v>
      </c>
      <c r="C84">
        <v>199</v>
      </c>
      <c r="D84" t="s">
        <v>146</v>
      </c>
      <c r="E84">
        <v>5312</v>
      </c>
      <c r="F84" t="s">
        <v>79</v>
      </c>
      <c r="G84">
        <v>236</v>
      </c>
      <c r="H84" t="s">
        <v>25</v>
      </c>
      <c r="I84">
        <v>2016</v>
      </c>
      <c r="J84">
        <v>2016</v>
      </c>
      <c r="K84" t="s">
        <v>80</v>
      </c>
      <c r="L84">
        <v>34872</v>
      </c>
      <c r="N84" t="s">
        <v>23</v>
      </c>
    </row>
    <row r="85" spans="1:14" x14ac:dyDescent="0.2">
      <c r="A85" t="s">
        <v>76</v>
      </c>
      <c r="B85" t="s">
        <v>77</v>
      </c>
      <c r="C85">
        <v>198</v>
      </c>
      <c r="D85" t="s">
        <v>147</v>
      </c>
      <c r="E85">
        <v>5312</v>
      </c>
      <c r="F85" t="s">
        <v>79</v>
      </c>
      <c r="G85">
        <v>236</v>
      </c>
      <c r="H85" t="s">
        <v>25</v>
      </c>
      <c r="I85">
        <v>2016</v>
      </c>
      <c r="J85">
        <v>2016</v>
      </c>
      <c r="K85" t="s">
        <v>80</v>
      </c>
      <c r="L85">
        <v>2466</v>
      </c>
      <c r="N85" t="s">
        <v>23</v>
      </c>
    </row>
    <row r="86" spans="1:14" x14ac:dyDescent="0.2">
      <c r="A86" t="s">
        <v>76</v>
      </c>
      <c r="B86" t="s">
        <v>77</v>
      </c>
      <c r="C86">
        <v>202</v>
      </c>
      <c r="D86" t="s">
        <v>59</v>
      </c>
      <c r="E86">
        <v>5312</v>
      </c>
      <c r="F86" t="s">
        <v>79</v>
      </c>
      <c r="G86">
        <v>236</v>
      </c>
      <c r="H86" t="s">
        <v>25</v>
      </c>
      <c r="I86">
        <v>2016</v>
      </c>
      <c r="J86">
        <v>2016</v>
      </c>
      <c r="K86" t="s">
        <v>80</v>
      </c>
      <c r="L86">
        <v>502800</v>
      </c>
      <c r="N86" t="s">
        <v>23</v>
      </c>
    </row>
    <row r="87" spans="1:14" x14ac:dyDescent="0.2">
      <c r="A87" t="s">
        <v>76</v>
      </c>
      <c r="B87" t="s">
        <v>77</v>
      </c>
      <c r="C87">
        <v>203</v>
      </c>
      <c r="D87" t="s">
        <v>60</v>
      </c>
      <c r="E87">
        <v>5312</v>
      </c>
      <c r="F87" t="s">
        <v>79</v>
      </c>
      <c r="G87">
        <v>236</v>
      </c>
      <c r="H87" t="s">
        <v>25</v>
      </c>
      <c r="I87">
        <v>2016</v>
      </c>
      <c r="J87">
        <v>2016</v>
      </c>
      <c r="K87" t="s">
        <v>80</v>
      </c>
      <c r="L87">
        <v>706</v>
      </c>
      <c r="M87" t="s">
        <v>35</v>
      </c>
      <c r="N87" t="s">
        <v>36</v>
      </c>
    </row>
    <row r="88" spans="1:14" x14ac:dyDescent="0.2">
      <c r="A88" t="s">
        <v>76</v>
      </c>
      <c r="B88" t="s">
        <v>77</v>
      </c>
      <c r="C88">
        <v>38</v>
      </c>
      <c r="D88" t="s">
        <v>148</v>
      </c>
      <c r="E88">
        <v>5312</v>
      </c>
      <c r="F88" t="s">
        <v>79</v>
      </c>
      <c r="G88">
        <v>236</v>
      </c>
      <c r="H88" t="s">
        <v>25</v>
      </c>
      <c r="I88">
        <v>2016</v>
      </c>
      <c r="J88">
        <v>2016</v>
      </c>
      <c r="K88" t="s">
        <v>80</v>
      </c>
      <c r="L88">
        <v>4975</v>
      </c>
      <c r="M88" t="s">
        <v>35</v>
      </c>
      <c r="N88" t="s">
        <v>36</v>
      </c>
    </row>
    <row r="89" spans="1:14" x14ac:dyDescent="0.2">
      <c r="A89" t="s">
        <v>76</v>
      </c>
      <c r="B89" t="s">
        <v>77</v>
      </c>
      <c r="C89">
        <v>207</v>
      </c>
      <c r="D89" t="s">
        <v>149</v>
      </c>
      <c r="E89">
        <v>5312</v>
      </c>
      <c r="F89" t="s">
        <v>79</v>
      </c>
      <c r="G89">
        <v>236</v>
      </c>
      <c r="H89" t="s">
        <v>25</v>
      </c>
      <c r="I89">
        <v>2016</v>
      </c>
      <c r="J89">
        <v>2016</v>
      </c>
      <c r="K89" t="s">
        <v>80</v>
      </c>
      <c r="L89">
        <v>7</v>
      </c>
      <c r="N89" t="s">
        <v>23</v>
      </c>
    </row>
    <row r="90" spans="1:14" x14ac:dyDescent="0.2">
      <c r="A90" t="s">
        <v>76</v>
      </c>
      <c r="B90" t="s">
        <v>77</v>
      </c>
      <c r="C90">
        <v>211</v>
      </c>
      <c r="D90" t="s">
        <v>150</v>
      </c>
      <c r="E90">
        <v>5312</v>
      </c>
      <c r="F90" t="s">
        <v>79</v>
      </c>
      <c r="G90">
        <v>236</v>
      </c>
      <c r="H90" t="s">
        <v>25</v>
      </c>
      <c r="I90">
        <v>2016</v>
      </c>
      <c r="J90">
        <v>2016</v>
      </c>
      <c r="K90" t="s">
        <v>80</v>
      </c>
      <c r="L90">
        <v>1765</v>
      </c>
      <c r="N90" t="s">
        <v>23</v>
      </c>
    </row>
    <row r="91" spans="1:14" x14ac:dyDescent="0.2">
      <c r="A91" t="s">
        <v>76</v>
      </c>
      <c r="B91" t="s">
        <v>77</v>
      </c>
      <c r="C91">
        <v>212</v>
      </c>
      <c r="D91" t="s">
        <v>151</v>
      </c>
      <c r="E91">
        <v>5312</v>
      </c>
      <c r="F91" t="s">
        <v>79</v>
      </c>
      <c r="G91">
        <v>236</v>
      </c>
      <c r="H91" t="s">
        <v>25</v>
      </c>
      <c r="I91">
        <v>2016</v>
      </c>
      <c r="J91">
        <v>2016</v>
      </c>
      <c r="K91" t="s">
        <v>80</v>
      </c>
      <c r="L91">
        <v>126</v>
      </c>
      <c r="M91" t="s">
        <v>35</v>
      </c>
      <c r="N91" t="s">
        <v>36</v>
      </c>
    </row>
    <row r="92" spans="1:14" x14ac:dyDescent="0.2">
      <c r="A92" t="s">
        <v>76</v>
      </c>
      <c r="B92" t="s">
        <v>77</v>
      </c>
      <c r="C92">
        <v>208</v>
      </c>
      <c r="D92" t="s">
        <v>152</v>
      </c>
      <c r="E92">
        <v>5312</v>
      </c>
      <c r="F92" t="s">
        <v>79</v>
      </c>
      <c r="G92">
        <v>236</v>
      </c>
      <c r="H92" t="s">
        <v>25</v>
      </c>
      <c r="I92">
        <v>2016</v>
      </c>
      <c r="J92">
        <v>2016</v>
      </c>
      <c r="K92" t="s">
        <v>80</v>
      </c>
      <c r="L92">
        <v>86</v>
      </c>
      <c r="M92" t="s">
        <v>35</v>
      </c>
      <c r="N92" t="s">
        <v>36</v>
      </c>
    </row>
    <row r="93" spans="1:14" x14ac:dyDescent="0.2">
      <c r="A93" t="s">
        <v>76</v>
      </c>
      <c r="B93" t="s">
        <v>77</v>
      </c>
      <c r="C93">
        <v>216</v>
      </c>
      <c r="D93" t="s">
        <v>62</v>
      </c>
      <c r="E93">
        <v>5312</v>
      </c>
      <c r="F93" t="s">
        <v>79</v>
      </c>
      <c r="G93">
        <v>236</v>
      </c>
      <c r="H93" t="s">
        <v>25</v>
      </c>
      <c r="I93">
        <v>2016</v>
      </c>
      <c r="J93">
        <v>2016</v>
      </c>
      <c r="K93" t="s">
        <v>80</v>
      </c>
      <c r="L93">
        <v>24423</v>
      </c>
      <c r="M93" t="s">
        <v>35</v>
      </c>
      <c r="N93" t="s">
        <v>36</v>
      </c>
    </row>
    <row r="94" spans="1:14" x14ac:dyDescent="0.2">
      <c r="A94" t="s">
        <v>76</v>
      </c>
      <c r="B94" t="s">
        <v>77</v>
      </c>
      <c r="C94">
        <v>154</v>
      </c>
      <c r="D94" t="s">
        <v>153</v>
      </c>
      <c r="E94">
        <v>5312</v>
      </c>
      <c r="F94" t="s">
        <v>79</v>
      </c>
      <c r="G94">
        <v>236</v>
      </c>
      <c r="H94" t="s">
        <v>25</v>
      </c>
      <c r="I94">
        <v>2016</v>
      </c>
      <c r="J94">
        <v>2016</v>
      </c>
      <c r="K94" t="s">
        <v>80</v>
      </c>
      <c r="L94">
        <v>1</v>
      </c>
      <c r="N94" t="s">
        <v>23</v>
      </c>
    </row>
    <row r="95" spans="1:14" x14ac:dyDescent="0.2">
      <c r="A95" t="s">
        <v>76</v>
      </c>
      <c r="B95" t="s">
        <v>77</v>
      </c>
      <c r="C95">
        <v>176</v>
      </c>
      <c r="D95" t="s">
        <v>154</v>
      </c>
      <c r="E95">
        <v>5312</v>
      </c>
      <c r="F95" t="s">
        <v>79</v>
      </c>
      <c r="G95">
        <v>236</v>
      </c>
      <c r="H95" t="s">
        <v>25</v>
      </c>
      <c r="I95">
        <v>2016</v>
      </c>
      <c r="J95">
        <v>2016</v>
      </c>
      <c r="K95" t="s">
        <v>80</v>
      </c>
      <c r="L95">
        <v>802</v>
      </c>
      <c r="M95" t="s">
        <v>35</v>
      </c>
      <c r="N95" t="s">
        <v>36</v>
      </c>
    </row>
    <row r="96" spans="1:14" x14ac:dyDescent="0.2">
      <c r="A96" t="s">
        <v>76</v>
      </c>
      <c r="B96" t="s">
        <v>77</v>
      </c>
      <c r="C96">
        <v>217</v>
      </c>
      <c r="D96" t="s">
        <v>63</v>
      </c>
      <c r="E96">
        <v>5312</v>
      </c>
      <c r="F96" t="s">
        <v>79</v>
      </c>
      <c r="G96">
        <v>236</v>
      </c>
      <c r="H96" t="s">
        <v>25</v>
      </c>
      <c r="I96">
        <v>2016</v>
      </c>
      <c r="J96">
        <v>2016</v>
      </c>
      <c r="K96" t="s">
        <v>80</v>
      </c>
      <c r="L96">
        <v>4548</v>
      </c>
      <c r="M96" t="s">
        <v>35</v>
      </c>
      <c r="N96" t="s">
        <v>36</v>
      </c>
    </row>
    <row r="97" spans="1:14" x14ac:dyDescent="0.2">
      <c r="A97" t="s">
        <v>76</v>
      </c>
      <c r="B97" t="s">
        <v>77</v>
      </c>
      <c r="C97">
        <v>223</v>
      </c>
      <c r="D97" t="s">
        <v>64</v>
      </c>
      <c r="E97">
        <v>5312</v>
      </c>
      <c r="F97" t="s">
        <v>79</v>
      </c>
      <c r="G97">
        <v>236</v>
      </c>
      <c r="H97" t="s">
        <v>25</v>
      </c>
      <c r="I97">
        <v>2016</v>
      </c>
      <c r="J97">
        <v>2016</v>
      </c>
      <c r="K97" t="s">
        <v>80</v>
      </c>
      <c r="L97">
        <v>38178</v>
      </c>
      <c r="N97" t="s">
        <v>23</v>
      </c>
    </row>
    <row r="98" spans="1:14" x14ac:dyDescent="0.2">
      <c r="A98" t="s">
        <v>76</v>
      </c>
      <c r="B98" t="s">
        <v>77</v>
      </c>
      <c r="C98">
        <v>226</v>
      </c>
      <c r="D98" t="s">
        <v>155</v>
      </c>
      <c r="E98">
        <v>5312</v>
      </c>
      <c r="F98" t="s">
        <v>79</v>
      </c>
      <c r="G98">
        <v>236</v>
      </c>
      <c r="H98" t="s">
        <v>25</v>
      </c>
      <c r="I98">
        <v>2016</v>
      </c>
      <c r="J98">
        <v>2016</v>
      </c>
      <c r="K98" t="s">
        <v>80</v>
      </c>
      <c r="L98">
        <v>121040</v>
      </c>
      <c r="M98" t="s">
        <v>35</v>
      </c>
      <c r="N98" t="s">
        <v>36</v>
      </c>
    </row>
    <row r="99" spans="1:14" x14ac:dyDescent="0.2">
      <c r="A99" t="s">
        <v>76</v>
      </c>
      <c r="B99" t="s">
        <v>77</v>
      </c>
      <c r="C99">
        <v>230</v>
      </c>
      <c r="D99" t="s">
        <v>65</v>
      </c>
      <c r="E99">
        <v>5312</v>
      </c>
      <c r="F99" t="s">
        <v>79</v>
      </c>
      <c r="G99">
        <v>236</v>
      </c>
      <c r="H99" t="s">
        <v>25</v>
      </c>
      <c r="I99">
        <v>2016</v>
      </c>
      <c r="J99">
        <v>2016</v>
      </c>
      <c r="K99" t="s">
        <v>80</v>
      </c>
      <c r="L99">
        <v>1859400</v>
      </c>
      <c r="N99" t="s">
        <v>23</v>
      </c>
    </row>
    <row r="100" spans="1:14" x14ac:dyDescent="0.2">
      <c r="A100" t="s">
        <v>76</v>
      </c>
      <c r="B100" t="s">
        <v>77</v>
      </c>
      <c r="C100">
        <v>215</v>
      </c>
      <c r="D100" t="s">
        <v>156</v>
      </c>
      <c r="E100">
        <v>5312</v>
      </c>
      <c r="F100" t="s">
        <v>79</v>
      </c>
      <c r="G100">
        <v>236</v>
      </c>
      <c r="H100" t="s">
        <v>25</v>
      </c>
      <c r="I100">
        <v>2016</v>
      </c>
      <c r="J100">
        <v>2016</v>
      </c>
      <c r="K100" t="s">
        <v>80</v>
      </c>
      <c r="L100">
        <v>5572</v>
      </c>
      <c r="M100" t="s">
        <v>35</v>
      </c>
      <c r="N100" t="s">
        <v>36</v>
      </c>
    </row>
    <row r="101" spans="1:14" x14ac:dyDescent="0.2">
      <c r="A101" t="s">
        <v>76</v>
      </c>
      <c r="B101" t="s">
        <v>77</v>
      </c>
      <c r="C101">
        <v>231</v>
      </c>
      <c r="D101" t="s">
        <v>71</v>
      </c>
      <c r="E101">
        <v>5312</v>
      </c>
      <c r="F101" t="s">
        <v>79</v>
      </c>
      <c r="G101">
        <v>236</v>
      </c>
      <c r="H101" t="s">
        <v>25</v>
      </c>
      <c r="I101">
        <v>2016</v>
      </c>
      <c r="J101">
        <v>2016</v>
      </c>
      <c r="K101" t="s">
        <v>80</v>
      </c>
      <c r="L101">
        <v>33482430</v>
      </c>
      <c r="N101" t="s">
        <v>23</v>
      </c>
    </row>
    <row r="102" spans="1:14" x14ac:dyDescent="0.2">
      <c r="A102" t="s">
        <v>76</v>
      </c>
      <c r="B102" t="s">
        <v>77</v>
      </c>
      <c r="C102">
        <v>234</v>
      </c>
      <c r="D102" t="s">
        <v>72</v>
      </c>
      <c r="E102">
        <v>5312</v>
      </c>
      <c r="F102" t="s">
        <v>79</v>
      </c>
      <c r="G102">
        <v>236</v>
      </c>
      <c r="H102" t="s">
        <v>25</v>
      </c>
      <c r="I102">
        <v>2016</v>
      </c>
      <c r="J102">
        <v>2016</v>
      </c>
      <c r="K102" t="s">
        <v>80</v>
      </c>
      <c r="L102">
        <v>1140000</v>
      </c>
      <c r="N102" t="s">
        <v>23</v>
      </c>
    </row>
    <row r="103" spans="1:14" x14ac:dyDescent="0.2">
      <c r="A103" t="s">
        <v>76</v>
      </c>
      <c r="B103" t="s">
        <v>77</v>
      </c>
      <c r="C103">
        <v>236</v>
      </c>
      <c r="D103" t="s">
        <v>157</v>
      </c>
      <c r="E103">
        <v>5312</v>
      </c>
      <c r="F103" t="s">
        <v>79</v>
      </c>
      <c r="G103">
        <v>236</v>
      </c>
      <c r="H103" t="s">
        <v>25</v>
      </c>
      <c r="I103">
        <v>2016</v>
      </c>
      <c r="J103">
        <v>2016</v>
      </c>
      <c r="K103" t="s">
        <v>80</v>
      </c>
      <c r="L103">
        <v>10000</v>
      </c>
      <c r="M103" t="s">
        <v>66</v>
      </c>
      <c r="N103" t="s">
        <v>67</v>
      </c>
    </row>
    <row r="104" spans="1:14" x14ac:dyDescent="0.2">
      <c r="A104" t="s">
        <v>76</v>
      </c>
      <c r="B104" t="s">
        <v>77</v>
      </c>
      <c r="C104">
        <v>237</v>
      </c>
      <c r="D104" t="s">
        <v>158</v>
      </c>
      <c r="E104">
        <v>5312</v>
      </c>
      <c r="F104" t="s">
        <v>79</v>
      </c>
      <c r="G104">
        <v>236</v>
      </c>
      <c r="H104" t="s">
        <v>25</v>
      </c>
      <c r="I104">
        <v>2016</v>
      </c>
      <c r="J104">
        <v>2016</v>
      </c>
      <c r="K104" t="s">
        <v>80</v>
      </c>
      <c r="L104">
        <v>99578</v>
      </c>
      <c r="N104" t="s">
        <v>23</v>
      </c>
    </row>
    <row r="105" spans="1:14" x14ac:dyDescent="0.2">
      <c r="A105" t="s">
        <v>76</v>
      </c>
      <c r="B105" t="s">
        <v>77</v>
      </c>
      <c r="C105">
        <v>251</v>
      </c>
      <c r="D105" t="s">
        <v>159</v>
      </c>
      <c r="E105">
        <v>5312</v>
      </c>
      <c r="F105" t="s">
        <v>79</v>
      </c>
      <c r="G105">
        <v>236</v>
      </c>
      <c r="H105" t="s">
        <v>25</v>
      </c>
      <c r="I105">
        <v>2016</v>
      </c>
      <c r="J105">
        <v>2016</v>
      </c>
      <c r="K105" t="s">
        <v>80</v>
      </c>
      <c r="L105">
        <v>137814</v>
      </c>
      <c r="N105" t="s">
        <v>23</v>
      </c>
    </row>
    <row r="106" spans="1:14" x14ac:dyDescent="0.2">
      <c r="A106" t="s">
        <v>76</v>
      </c>
      <c r="B106" t="s">
        <v>77</v>
      </c>
      <c r="C106">
        <v>181</v>
      </c>
      <c r="D106" t="s">
        <v>160</v>
      </c>
      <c r="E106">
        <v>5312</v>
      </c>
      <c r="F106" t="s">
        <v>79</v>
      </c>
      <c r="G106">
        <v>236</v>
      </c>
      <c r="H106" t="s">
        <v>25</v>
      </c>
      <c r="I106">
        <v>2016</v>
      </c>
      <c r="J106">
        <v>2016</v>
      </c>
      <c r="K106" t="s">
        <v>80</v>
      </c>
      <c r="L106">
        <v>55000</v>
      </c>
      <c r="M106" t="s">
        <v>66</v>
      </c>
      <c r="N106" t="s">
        <v>67</v>
      </c>
    </row>
    <row r="107" spans="1:14" x14ac:dyDescent="0.2">
      <c r="A107" t="s">
        <v>76</v>
      </c>
      <c r="B107" t="s">
        <v>77</v>
      </c>
      <c r="C107">
        <v>3</v>
      </c>
      <c r="D107" t="s">
        <v>78</v>
      </c>
      <c r="E107">
        <v>5510</v>
      </c>
      <c r="F107" t="s">
        <v>85</v>
      </c>
      <c r="G107">
        <v>236</v>
      </c>
      <c r="H107" t="s">
        <v>25</v>
      </c>
      <c r="I107">
        <v>2016</v>
      </c>
      <c r="J107">
        <v>2016</v>
      </c>
      <c r="K107" t="s">
        <v>22</v>
      </c>
      <c r="L107">
        <v>664</v>
      </c>
      <c r="N107" t="s">
        <v>23</v>
      </c>
    </row>
    <row r="108" spans="1:14" x14ac:dyDescent="0.2">
      <c r="A108" t="s">
        <v>76</v>
      </c>
      <c r="B108" t="s">
        <v>77</v>
      </c>
      <c r="C108">
        <v>7</v>
      </c>
      <c r="D108" t="s">
        <v>86</v>
      </c>
      <c r="E108">
        <v>5510</v>
      </c>
      <c r="F108" t="s">
        <v>85</v>
      </c>
      <c r="G108">
        <v>236</v>
      </c>
      <c r="H108" t="s">
        <v>25</v>
      </c>
      <c r="I108">
        <v>2016</v>
      </c>
      <c r="J108">
        <v>2016</v>
      </c>
      <c r="K108" t="s">
        <v>22</v>
      </c>
      <c r="L108">
        <v>15160</v>
      </c>
      <c r="M108" t="s">
        <v>35</v>
      </c>
      <c r="N108" t="s">
        <v>36</v>
      </c>
    </row>
    <row r="109" spans="1:14" x14ac:dyDescent="0.2">
      <c r="A109" t="s">
        <v>76</v>
      </c>
      <c r="B109" t="s">
        <v>77</v>
      </c>
      <c r="C109">
        <v>9</v>
      </c>
      <c r="D109" t="s">
        <v>18</v>
      </c>
      <c r="E109">
        <v>5510</v>
      </c>
      <c r="F109" t="s">
        <v>85</v>
      </c>
      <c r="G109">
        <v>236</v>
      </c>
      <c r="H109" t="s">
        <v>25</v>
      </c>
      <c r="I109">
        <v>2016</v>
      </c>
      <c r="J109">
        <v>2016</v>
      </c>
      <c r="K109" t="s">
        <v>22</v>
      </c>
      <c r="L109">
        <v>58799258</v>
      </c>
      <c r="N109" t="s">
        <v>23</v>
      </c>
    </row>
    <row r="110" spans="1:14" x14ac:dyDescent="0.2">
      <c r="A110" t="s">
        <v>76</v>
      </c>
      <c r="B110" t="s">
        <v>77</v>
      </c>
      <c r="C110">
        <v>10</v>
      </c>
      <c r="D110" t="s">
        <v>27</v>
      </c>
      <c r="E110">
        <v>5510</v>
      </c>
      <c r="F110" t="s">
        <v>85</v>
      </c>
      <c r="G110">
        <v>236</v>
      </c>
      <c r="H110" t="s">
        <v>25</v>
      </c>
      <c r="I110">
        <v>2016</v>
      </c>
      <c r="J110">
        <v>2016</v>
      </c>
      <c r="K110" t="s">
        <v>22</v>
      </c>
      <c r="L110">
        <v>62556</v>
      </c>
      <c r="M110" t="s">
        <v>35</v>
      </c>
      <c r="N110" t="s">
        <v>36</v>
      </c>
    </row>
    <row r="111" spans="1:14" x14ac:dyDescent="0.2">
      <c r="A111" t="s">
        <v>76</v>
      </c>
      <c r="B111" t="s">
        <v>77</v>
      </c>
      <c r="C111">
        <v>11</v>
      </c>
      <c r="D111" t="s">
        <v>29</v>
      </c>
      <c r="E111">
        <v>5510</v>
      </c>
      <c r="F111" t="s">
        <v>85</v>
      </c>
      <c r="G111">
        <v>236</v>
      </c>
      <c r="H111" t="s">
        <v>25</v>
      </c>
      <c r="I111">
        <v>2016</v>
      </c>
      <c r="J111">
        <v>2016</v>
      </c>
      <c r="K111" t="s">
        <v>22</v>
      </c>
      <c r="L111">
        <v>152599</v>
      </c>
      <c r="N111" t="s">
        <v>23</v>
      </c>
    </row>
    <row r="112" spans="1:14" x14ac:dyDescent="0.2">
      <c r="A112" t="s">
        <v>76</v>
      </c>
      <c r="B112" t="s">
        <v>77</v>
      </c>
      <c r="C112">
        <v>52</v>
      </c>
      <c r="D112" t="s">
        <v>87</v>
      </c>
      <c r="E112">
        <v>5510</v>
      </c>
      <c r="F112" t="s">
        <v>85</v>
      </c>
      <c r="G112">
        <v>236</v>
      </c>
      <c r="H112" t="s">
        <v>25</v>
      </c>
      <c r="I112">
        <v>2016</v>
      </c>
      <c r="J112">
        <v>2016</v>
      </c>
      <c r="K112" t="s">
        <v>22</v>
      </c>
      <c r="L112">
        <v>49</v>
      </c>
      <c r="M112" t="s">
        <v>35</v>
      </c>
      <c r="N112" t="s">
        <v>36</v>
      </c>
    </row>
    <row r="113" spans="1:14" x14ac:dyDescent="0.2">
      <c r="A113" t="s">
        <v>76</v>
      </c>
      <c r="B113" t="s">
        <v>77</v>
      </c>
      <c r="C113">
        <v>16</v>
      </c>
      <c r="D113" t="s">
        <v>88</v>
      </c>
      <c r="E113">
        <v>5510</v>
      </c>
      <c r="F113" t="s">
        <v>85</v>
      </c>
      <c r="G113">
        <v>236</v>
      </c>
      <c r="H113" t="s">
        <v>25</v>
      </c>
      <c r="I113">
        <v>2016</v>
      </c>
      <c r="J113">
        <v>2016</v>
      </c>
      <c r="K113" t="s">
        <v>22</v>
      </c>
      <c r="L113">
        <v>92181</v>
      </c>
      <c r="N113" t="s">
        <v>23</v>
      </c>
    </row>
    <row r="114" spans="1:14" x14ac:dyDescent="0.2">
      <c r="A114" t="s">
        <v>76</v>
      </c>
      <c r="B114" t="s">
        <v>77</v>
      </c>
      <c r="C114">
        <v>23</v>
      </c>
      <c r="D114" t="s">
        <v>89</v>
      </c>
      <c r="E114">
        <v>5510</v>
      </c>
      <c r="F114" t="s">
        <v>85</v>
      </c>
      <c r="G114">
        <v>236</v>
      </c>
      <c r="H114" t="s">
        <v>25</v>
      </c>
      <c r="I114">
        <v>2016</v>
      </c>
      <c r="J114">
        <v>2016</v>
      </c>
      <c r="K114" t="s">
        <v>22</v>
      </c>
      <c r="L114">
        <v>7779</v>
      </c>
      <c r="N114" t="s">
        <v>23</v>
      </c>
    </row>
    <row r="115" spans="1:14" x14ac:dyDescent="0.2">
      <c r="A115" t="s">
        <v>76</v>
      </c>
      <c r="B115" t="s">
        <v>77</v>
      </c>
      <c r="C115">
        <v>53</v>
      </c>
      <c r="D115" t="s">
        <v>90</v>
      </c>
      <c r="E115">
        <v>5510</v>
      </c>
      <c r="F115" t="s">
        <v>85</v>
      </c>
      <c r="G115">
        <v>236</v>
      </c>
      <c r="H115" t="s">
        <v>25</v>
      </c>
      <c r="I115">
        <v>2016</v>
      </c>
      <c r="J115">
        <v>2016</v>
      </c>
      <c r="K115" t="s">
        <v>22</v>
      </c>
      <c r="L115">
        <v>156901</v>
      </c>
      <c r="N115" t="s">
        <v>23</v>
      </c>
    </row>
    <row r="116" spans="1:14" x14ac:dyDescent="0.2">
      <c r="A116" t="s">
        <v>76</v>
      </c>
      <c r="B116" t="s">
        <v>77</v>
      </c>
      <c r="C116">
        <v>18</v>
      </c>
      <c r="D116" t="s">
        <v>91</v>
      </c>
      <c r="E116">
        <v>5510</v>
      </c>
      <c r="F116" t="s">
        <v>85</v>
      </c>
      <c r="G116">
        <v>236</v>
      </c>
      <c r="H116" t="s">
        <v>25</v>
      </c>
      <c r="I116">
        <v>2016</v>
      </c>
      <c r="J116">
        <v>2016</v>
      </c>
      <c r="K116" t="s">
        <v>22</v>
      </c>
      <c r="L116">
        <v>273</v>
      </c>
      <c r="M116" t="s">
        <v>35</v>
      </c>
      <c r="N116" t="s">
        <v>36</v>
      </c>
    </row>
    <row r="117" spans="1:14" x14ac:dyDescent="0.2">
      <c r="A117" t="s">
        <v>76</v>
      </c>
      <c r="B117" t="s">
        <v>77</v>
      </c>
      <c r="C117">
        <v>19</v>
      </c>
      <c r="D117" t="s">
        <v>92</v>
      </c>
      <c r="E117">
        <v>5510</v>
      </c>
      <c r="F117" t="s">
        <v>85</v>
      </c>
      <c r="G117">
        <v>236</v>
      </c>
      <c r="H117" t="s">
        <v>25</v>
      </c>
      <c r="I117">
        <v>2016</v>
      </c>
      <c r="J117">
        <v>2016</v>
      </c>
      <c r="K117" t="s">
        <v>22</v>
      </c>
      <c r="L117">
        <v>3204639</v>
      </c>
      <c r="N117" t="s">
        <v>23</v>
      </c>
    </row>
    <row r="118" spans="1:14" x14ac:dyDescent="0.2">
      <c r="A118" t="s">
        <v>76</v>
      </c>
      <c r="B118" t="s">
        <v>77</v>
      </c>
      <c r="C118">
        <v>80</v>
      </c>
      <c r="D118" t="s">
        <v>93</v>
      </c>
      <c r="E118">
        <v>5510</v>
      </c>
      <c r="F118" t="s">
        <v>85</v>
      </c>
      <c r="G118">
        <v>236</v>
      </c>
      <c r="H118" t="s">
        <v>25</v>
      </c>
      <c r="I118">
        <v>2016</v>
      </c>
      <c r="J118">
        <v>2016</v>
      </c>
      <c r="K118" t="s">
        <v>22</v>
      </c>
      <c r="L118">
        <v>18662</v>
      </c>
      <c r="N118" t="s">
        <v>23</v>
      </c>
    </row>
    <row r="119" spans="1:14" x14ac:dyDescent="0.2">
      <c r="A119" t="s">
        <v>76</v>
      </c>
      <c r="B119" t="s">
        <v>77</v>
      </c>
      <c r="C119">
        <v>21</v>
      </c>
      <c r="D119" t="s">
        <v>31</v>
      </c>
      <c r="E119">
        <v>5510</v>
      </c>
      <c r="F119" t="s">
        <v>85</v>
      </c>
      <c r="G119">
        <v>236</v>
      </c>
      <c r="H119" t="s">
        <v>25</v>
      </c>
      <c r="I119">
        <v>2016</v>
      </c>
      <c r="J119">
        <v>2016</v>
      </c>
      <c r="K119" t="s">
        <v>22</v>
      </c>
      <c r="L119">
        <v>96296714</v>
      </c>
      <c r="N119" t="s">
        <v>23</v>
      </c>
    </row>
    <row r="120" spans="1:14" x14ac:dyDescent="0.2">
      <c r="A120" t="s">
        <v>76</v>
      </c>
      <c r="B120" t="s">
        <v>77</v>
      </c>
      <c r="C120">
        <v>27</v>
      </c>
      <c r="D120" t="s">
        <v>94</v>
      </c>
      <c r="E120">
        <v>5510</v>
      </c>
      <c r="F120" t="s">
        <v>85</v>
      </c>
      <c r="G120">
        <v>236</v>
      </c>
      <c r="H120" t="s">
        <v>25</v>
      </c>
      <c r="I120">
        <v>2016</v>
      </c>
      <c r="J120">
        <v>2016</v>
      </c>
      <c r="K120" t="s">
        <v>22</v>
      </c>
      <c r="L120">
        <v>18301</v>
      </c>
      <c r="N120" t="s">
        <v>23</v>
      </c>
    </row>
    <row r="121" spans="1:14" x14ac:dyDescent="0.2">
      <c r="A121" t="s">
        <v>76</v>
      </c>
      <c r="B121" t="s">
        <v>77</v>
      </c>
      <c r="C121">
        <v>233</v>
      </c>
      <c r="D121" t="s">
        <v>95</v>
      </c>
      <c r="E121">
        <v>5510</v>
      </c>
      <c r="F121" t="s">
        <v>85</v>
      </c>
      <c r="G121">
        <v>236</v>
      </c>
      <c r="H121" t="s">
        <v>25</v>
      </c>
      <c r="I121">
        <v>2016</v>
      </c>
      <c r="J121">
        <v>2016</v>
      </c>
      <c r="K121" t="s">
        <v>22</v>
      </c>
      <c r="L121">
        <v>20000</v>
      </c>
      <c r="M121" t="s">
        <v>66</v>
      </c>
      <c r="N121" t="s">
        <v>67</v>
      </c>
    </row>
    <row r="122" spans="1:14" x14ac:dyDescent="0.2">
      <c r="A122" t="s">
        <v>76</v>
      </c>
      <c r="B122" t="s">
        <v>77</v>
      </c>
      <c r="C122">
        <v>29</v>
      </c>
      <c r="D122" t="s">
        <v>96</v>
      </c>
      <c r="E122">
        <v>5510</v>
      </c>
      <c r="F122" t="s">
        <v>85</v>
      </c>
      <c r="G122">
        <v>236</v>
      </c>
      <c r="H122" t="s">
        <v>25</v>
      </c>
      <c r="I122">
        <v>2016</v>
      </c>
      <c r="J122">
        <v>2016</v>
      </c>
      <c r="K122" t="s">
        <v>22</v>
      </c>
      <c r="L122">
        <v>2315</v>
      </c>
      <c r="M122" t="s">
        <v>35</v>
      </c>
      <c r="N122" t="s">
        <v>36</v>
      </c>
    </row>
    <row r="123" spans="1:14" x14ac:dyDescent="0.2">
      <c r="A123" t="s">
        <v>76</v>
      </c>
      <c r="B123" t="s">
        <v>77</v>
      </c>
      <c r="C123">
        <v>115</v>
      </c>
      <c r="D123" t="s">
        <v>97</v>
      </c>
      <c r="E123">
        <v>5510</v>
      </c>
      <c r="F123" t="s">
        <v>85</v>
      </c>
      <c r="G123">
        <v>236</v>
      </c>
      <c r="H123" t="s">
        <v>25</v>
      </c>
      <c r="I123">
        <v>2016</v>
      </c>
      <c r="J123">
        <v>2016</v>
      </c>
      <c r="K123" t="s">
        <v>22</v>
      </c>
      <c r="L123">
        <v>162000</v>
      </c>
      <c r="M123" t="s">
        <v>66</v>
      </c>
      <c r="N123" t="s">
        <v>67</v>
      </c>
    </row>
    <row r="124" spans="1:14" x14ac:dyDescent="0.2">
      <c r="A124" t="s">
        <v>76</v>
      </c>
      <c r="B124" t="s">
        <v>77</v>
      </c>
      <c r="C124">
        <v>32</v>
      </c>
      <c r="D124" t="s">
        <v>98</v>
      </c>
      <c r="E124">
        <v>5510</v>
      </c>
      <c r="F124" t="s">
        <v>85</v>
      </c>
      <c r="G124">
        <v>236</v>
      </c>
      <c r="H124" t="s">
        <v>25</v>
      </c>
      <c r="I124">
        <v>2016</v>
      </c>
      <c r="J124">
        <v>2016</v>
      </c>
      <c r="K124" t="s">
        <v>22</v>
      </c>
      <c r="L124">
        <v>24558</v>
      </c>
      <c r="N124" t="s">
        <v>23</v>
      </c>
    </row>
    <row r="125" spans="1:14" x14ac:dyDescent="0.2">
      <c r="A125" t="s">
        <v>76</v>
      </c>
      <c r="B125" t="s">
        <v>77</v>
      </c>
      <c r="C125">
        <v>33</v>
      </c>
      <c r="D125" t="s">
        <v>33</v>
      </c>
      <c r="E125">
        <v>5510</v>
      </c>
      <c r="F125" t="s">
        <v>85</v>
      </c>
      <c r="G125">
        <v>236</v>
      </c>
      <c r="H125" t="s">
        <v>25</v>
      </c>
      <c r="I125">
        <v>2016</v>
      </c>
      <c r="J125">
        <v>2016</v>
      </c>
      <c r="K125" t="s">
        <v>22</v>
      </c>
      <c r="L125">
        <v>5827100</v>
      </c>
      <c r="N125" t="s">
        <v>23</v>
      </c>
    </row>
    <row r="126" spans="1:14" x14ac:dyDescent="0.2">
      <c r="A126" t="s">
        <v>76</v>
      </c>
      <c r="B126" t="s">
        <v>77</v>
      </c>
      <c r="C126">
        <v>40</v>
      </c>
      <c r="D126" t="s">
        <v>99</v>
      </c>
      <c r="E126">
        <v>5510</v>
      </c>
      <c r="F126" t="s">
        <v>85</v>
      </c>
      <c r="G126">
        <v>236</v>
      </c>
      <c r="H126" t="s">
        <v>25</v>
      </c>
      <c r="I126">
        <v>2016</v>
      </c>
      <c r="J126">
        <v>2016</v>
      </c>
      <c r="K126" t="s">
        <v>22</v>
      </c>
      <c r="L126">
        <v>0</v>
      </c>
      <c r="M126" t="s">
        <v>35</v>
      </c>
      <c r="N126" t="s">
        <v>36</v>
      </c>
    </row>
    <row r="127" spans="1:14" x14ac:dyDescent="0.2">
      <c r="A127" t="s">
        <v>76</v>
      </c>
      <c r="B127" t="s">
        <v>77</v>
      </c>
      <c r="C127">
        <v>351</v>
      </c>
      <c r="D127" t="s">
        <v>100</v>
      </c>
      <c r="E127">
        <v>5510</v>
      </c>
      <c r="F127" t="s">
        <v>85</v>
      </c>
      <c r="G127">
        <v>236</v>
      </c>
      <c r="H127" t="s">
        <v>25</v>
      </c>
      <c r="I127">
        <v>2016</v>
      </c>
      <c r="J127">
        <v>2016</v>
      </c>
      <c r="K127" t="s">
        <v>22</v>
      </c>
      <c r="L127">
        <v>11966328</v>
      </c>
      <c r="M127" t="s">
        <v>101</v>
      </c>
      <c r="N127" t="s">
        <v>102</v>
      </c>
    </row>
    <row r="128" spans="1:14" x14ac:dyDescent="0.2">
      <c r="A128" t="s">
        <v>76</v>
      </c>
      <c r="B128" t="s">
        <v>77</v>
      </c>
      <c r="C128">
        <v>41</v>
      </c>
      <c r="D128" t="s">
        <v>24</v>
      </c>
      <c r="E128">
        <v>5510</v>
      </c>
      <c r="F128" t="s">
        <v>85</v>
      </c>
      <c r="G128">
        <v>236</v>
      </c>
      <c r="H128" t="s">
        <v>25</v>
      </c>
      <c r="I128">
        <v>2016</v>
      </c>
      <c r="J128">
        <v>2016</v>
      </c>
      <c r="K128" t="s">
        <v>22</v>
      </c>
      <c r="L128">
        <v>11963244</v>
      </c>
      <c r="M128" t="s">
        <v>35</v>
      </c>
      <c r="N128" t="s">
        <v>36</v>
      </c>
    </row>
    <row r="129" spans="1:14" x14ac:dyDescent="0.2">
      <c r="A129" t="s">
        <v>76</v>
      </c>
      <c r="B129" t="s">
        <v>77</v>
      </c>
      <c r="C129">
        <v>214</v>
      </c>
      <c r="D129" t="s">
        <v>26</v>
      </c>
      <c r="E129">
        <v>5510</v>
      </c>
      <c r="F129" t="s">
        <v>85</v>
      </c>
      <c r="G129">
        <v>236</v>
      </c>
      <c r="H129" t="s">
        <v>25</v>
      </c>
      <c r="I129">
        <v>2016</v>
      </c>
      <c r="J129">
        <v>2016</v>
      </c>
      <c r="K129" t="s">
        <v>22</v>
      </c>
      <c r="L129">
        <v>3084</v>
      </c>
      <c r="M129" t="s">
        <v>35</v>
      </c>
      <c r="N129" t="s">
        <v>36</v>
      </c>
    </row>
    <row r="130" spans="1:14" x14ac:dyDescent="0.2">
      <c r="A130" t="s">
        <v>76</v>
      </c>
      <c r="B130" t="s">
        <v>77</v>
      </c>
      <c r="C130">
        <v>44</v>
      </c>
      <c r="D130" t="s">
        <v>103</v>
      </c>
      <c r="E130">
        <v>5510</v>
      </c>
      <c r="F130" t="s">
        <v>85</v>
      </c>
      <c r="G130">
        <v>236</v>
      </c>
      <c r="H130" t="s">
        <v>25</v>
      </c>
      <c r="I130">
        <v>2016</v>
      </c>
      <c r="J130">
        <v>2016</v>
      </c>
      <c r="K130" t="s">
        <v>22</v>
      </c>
      <c r="L130">
        <v>83941</v>
      </c>
      <c r="M130" t="s">
        <v>35</v>
      </c>
      <c r="N130" t="s">
        <v>36</v>
      </c>
    </row>
    <row r="131" spans="1:14" x14ac:dyDescent="0.2">
      <c r="A131" t="s">
        <v>76</v>
      </c>
      <c r="B131" t="s">
        <v>77</v>
      </c>
      <c r="C131">
        <v>48</v>
      </c>
      <c r="D131" t="s">
        <v>37</v>
      </c>
      <c r="E131">
        <v>5510</v>
      </c>
      <c r="F131" t="s">
        <v>85</v>
      </c>
      <c r="G131">
        <v>236</v>
      </c>
      <c r="H131" t="s">
        <v>25</v>
      </c>
      <c r="I131">
        <v>2016</v>
      </c>
      <c r="J131">
        <v>2016</v>
      </c>
      <c r="K131" t="s">
        <v>22</v>
      </c>
      <c r="M131" t="s">
        <v>104</v>
      </c>
      <c r="N131" t="s">
        <v>105</v>
      </c>
    </row>
    <row r="132" spans="1:14" x14ac:dyDescent="0.2">
      <c r="A132" t="s">
        <v>76</v>
      </c>
      <c r="B132" t="s">
        <v>77</v>
      </c>
      <c r="C132">
        <v>107</v>
      </c>
      <c r="D132" t="s">
        <v>106</v>
      </c>
      <c r="E132">
        <v>5510</v>
      </c>
      <c r="F132" t="s">
        <v>85</v>
      </c>
      <c r="G132">
        <v>236</v>
      </c>
      <c r="H132" t="s">
        <v>25</v>
      </c>
      <c r="I132">
        <v>2016</v>
      </c>
      <c r="J132">
        <v>2016</v>
      </c>
      <c r="K132" t="s">
        <v>22</v>
      </c>
      <c r="L132">
        <v>224</v>
      </c>
      <c r="M132" t="s">
        <v>35</v>
      </c>
      <c r="N132" t="s">
        <v>36</v>
      </c>
    </row>
    <row r="133" spans="1:14" x14ac:dyDescent="0.2">
      <c r="A133" t="s">
        <v>76</v>
      </c>
      <c r="B133" t="s">
        <v>77</v>
      </c>
      <c r="C133">
        <v>98</v>
      </c>
      <c r="D133" t="s">
        <v>107</v>
      </c>
      <c r="E133">
        <v>5510</v>
      </c>
      <c r="F133" t="s">
        <v>85</v>
      </c>
      <c r="G133">
        <v>236</v>
      </c>
      <c r="H133" t="s">
        <v>25</v>
      </c>
      <c r="I133">
        <v>2016</v>
      </c>
      <c r="J133">
        <v>2016</v>
      </c>
      <c r="K133" t="s">
        <v>22</v>
      </c>
      <c r="L133">
        <v>244075</v>
      </c>
      <c r="N133" t="s">
        <v>23</v>
      </c>
    </row>
    <row r="134" spans="1:14" x14ac:dyDescent="0.2">
      <c r="A134" t="s">
        <v>76</v>
      </c>
      <c r="B134" t="s">
        <v>77</v>
      </c>
      <c r="C134">
        <v>167</v>
      </c>
      <c r="D134" t="s">
        <v>108</v>
      </c>
      <c r="E134">
        <v>5510</v>
      </c>
      <c r="F134" t="s">
        <v>85</v>
      </c>
      <c r="G134">
        <v>236</v>
      </c>
      <c r="H134" t="s">
        <v>25</v>
      </c>
      <c r="I134">
        <v>2016</v>
      </c>
      <c r="J134">
        <v>2016</v>
      </c>
      <c r="K134" t="s">
        <v>22</v>
      </c>
      <c r="L134">
        <v>27972</v>
      </c>
      <c r="N134" t="s">
        <v>23</v>
      </c>
    </row>
    <row r="135" spans="1:14" x14ac:dyDescent="0.2">
      <c r="A135" t="s">
        <v>76</v>
      </c>
      <c r="B135" t="s">
        <v>77</v>
      </c>
      <c r="C135">
        <v>116</v>
      </c>
      <c r="D135" t="s">
        <v>109</v>
      </c>
      <c r="E135">
        <v>5510</v>
      </c>
      <c r="F135" t="s">
        <v>85</v>
      </c>
      <c r="G135">
        <v>236</v>
      </c>
      <c r="H135" t="s">
        <v>25</v>
      </c>
      <c r="I135">
        <v>2016</v>
      </c>
      <c r="J135">
        <v>2016</v>
      </c>
      <c r="K135" t="s">
        <v>22</v>
      </c>
      <c r="L135">
        <v>348452</v>
      </c>
      <c r="M135" t="s">
        <v>35</v>
      </c>
      <c r="N135" t="s">
        <v>36</v>
      </c>
    </row>
    <row r="136" spans="1:14" x14ac:dyDescent="0.2">
      <c r="A136" t="s">
        <v>76</v>
      </c>
      <c r="B136" t="s">
        <v>77</v>
      </c>
      <c r="C136">
        <v>250</v>
      </c>
      <c r="D136" t="s">
        <v>110</v>
      </c>
      <c r="E136">
        <v>5510</v>
      </c>
      <c r="F136" t="s">
        <v>85</v>
      </c>
      <c r="G136">
        <v>236</v>
      </c>
      <c r="H136" t="s">
        <v>25</v>
      </c>
      <c r="I136">
        <v>2016</v>
      </c>
      <c r="J136">
        <v>2016</v>
      </c>
      <c r="K136" t="s">
        <v>22</v>
      </c>
      <c r="L136">
        <v>21000</v>
      </c>
      <c r="M136" t="s">
        <v>66</v>
      </c>
      <c r="N136" t="s">
        <v>67</v>
      </c>
    </row>
    <row r="137" spans="1:14" x14ac:dyDescent="0.2">
      <c r="A137" t="s">
        <v>76</v>
      </c>
      <c r="B137" t="s">
        <v>77</v>
      </c>
      <c r="C137">
        <v>58</v>
      </c>
      <c r="D137" t="s">
        <v>111</v>
      </c>
      <c r="E137">
        <v>5510</v>
      </c>
      <c r="F137" t="s">
        <v>85</v>
      </c>
      <c r="G137">
        <v>236</v>
      </c>
      <c r="H137" t="s">
        <v>25</v>
      </c>
      <c r="I137">
        <v>2016</v>
      </c>
      <c r="J137">
        <v>2016</v>
      </c>
      <c r="K137" t="s">
        <v>22</v>
      </c>
      <c r="L137">
        <v>41788</v>
      </c>
      <c r="N137" t="s">
        <v>23</v>
      </c>
    </row>
    <row r="138" spans="1:14" x14ac:dyDescent="0.2">
      <c r="A138" t="s">
        <v>76</v>
      </c>
      <c r="B138" t="s">
        <v>77</v>
      </c>
      <c r="C138">
        <v>59</v>
      </c>
      <c r="D138" t="s">
        <v>112</v>
      </c>
      <c r="E138">
        <v>5510</v>
      </c>
      <c r="F138" t="s">
        <v>85</v>
      </c>
      <c r="G138">
        <v>236</v>
      </c>
      <c r="H138" t="s">
        <v>25</v>
      </c>
      <c r="I138">
        <v>2016</v>
      </c>
      <c r="J138">
        <v>2016</v>
      </c>
      <c r="K138" t="s">
        <v>22</v>
      </c>
      <c r="L138">
        <v>35000</v>
      </c>
      <c r="M138" t="s">
        <v>66</v>
      </c>
      <c r="N138" t="s">
        <v>67</v>
      </c>
    </row>
    <row r="139" spans="1:14" x14ac:dyDescent="0.2">
      <c r="A139" t="s">
        <v>76</v>
      </c>
      <c r="B139" t="s">
        <v>77</v>
      </c>
      <c r="C139">
        <v>60</v>
      </c>
      <c r="D139" t="s">
        <v>113</v>
      </c>
      <c r="E139">
        <v>5510</v>
      </c>
      <c r="F139" t="s">
        <v>85</v>
      </c>
      <c r="G139">
        <v>236</v>
      </c>
      <c r="H139" t="s">
        <v>25</v>
      </c>
      <c r="I139">
        <v>2016</v>
      </c>
      <c r="J139">
        <v>2016</v>
      </c>
      <c r="K139" t="s">
        <v>22</v>
      </c>
      <c r="L139">
        <v>5595</v>
      </c>
      <c r="M139" t="s">
        <v>35</v>
      </c>
      <c r="N139" t="s">
        <v>36</v>
      </c>
    </row>
    <row r="140" spans="1:14" x14ac:dyDescent="0.2">
      <c r="A140" t="s">
        <v>76</v>
      </c>
      <c r="B140" t="s">
        <v>77</v>
      </c>
      <c r="C140">
        <v>238</v>
      </c>
      <c r="D140" t="s">
        <v>114</v>
      </c>
      <c r="E140">
        <v>5510</v>
      </c>
      <c r="F140" t="s">
        <v>85</v>
      </c>
      <c r="G140">
        <v>236</v>
      </c>
      <c r="H140" t="s">
        <v>25</v>
      </c>
      <c r="I140">
        <v>2016</v>
      </c>
      <c r="J140">
        <v>2016</v>
      </c>
      <c r="K140" t="s">
        <v>22</v>
      </c>
      <c r="L140">
        <v>81235</v>
      </c>
      <c r="N140" t="s">
        <v>23</v>
      </c>
    </row>
    <row r="141" spans="1:14" x14ac:dyDescent="0.2">
      <c r="A141" t="s">
        <v>76</v>
      </c>
      <c r="B141" t="s">
        <v>77</v>
      </c>
      <c r="C141">
        <v>68</v>
      </c>
      <c r="D141" t="s">
        <v>39</v>
      </c>
      <c r="E141">
        <v>5510</v>
      </c>
      <c r="F141" t="s">
        <v>85</v>
      </c>
      <c r="G141">
        <v>236</v>
      </c>
      <c r="H141" t="s">
        <v>25</v>
      </c>
      <c r="I141">
        <v>2016</v>
      </c>
      <c r="J141">
        <v>2016</v>
      </c>
      <c r="K141" t="s">
        <v>22</v>
      </c>
      <c r="L141">
        <v>338864</v>
      </c>
      <c r="N141" t="s">
        <v>23</v>
      </c>
    </row>
    <row r="142" spans="1:14" x14ac:dyDescent="0.2">
      <c r="A142" t="s">
        <v>76</v>
      </c>
      <c r="B142" t="s">
        <v>77</v>
      </c>
      <c r="C142">
        <v>69</v>
      </c>
      <c r="D142" t="s">
        <v>115</v>
      </c>
      <c r="E142">
        <v>5510</v>
      </c>
      <c r="F142" t="s">
        <v>85</v>
      </c>
      <c r="G142">
        <v>236</v>
      </c>
      <c r="H142" t="s">
        <v>25</v>
      </c>
      <c r="I142">
        <v>2016</v>
      </c>
      <c r="J142">
        <v>2016</v>
      </c>
      <c r="K142" t="s">
        <v>22</v>
      </c>
      <c r="M142" t="s">
        <v>104</v>
      </c>
      <c r="N142" t="s">
        <v>105</v>
      </c>
    </row>
    <row r="143" spans="1:14" x14ac:dyDescent="0.2">
      <c r="A143" t="s">
        <v>76</v>
      </c>
      <c r="B143" t="s">
        <v>77</v>
      </c>
      <c r="C143">
        <v>74</v>
      </c>
      <c r="D143" t="s">
        <v>116</v>
      </c>
      <c r="E143">
        <v>5510</v>
      </c>
      <c r="F143" t="s">
        <v>85</v>
      </c>
      <c r="G143">
        <v>236</v>
      </c>
      <c r="H143" t="s">
        <v>25</v>
      </c>
      <c r="I143">
        <v>2016</v>
      </c>
      <c r="J143">
        <v>2016</v>
      </c>
      <c r="K143" t="s">
        <v>22</v>
      </c>
      <c r="L143">
        <v>4141</v>
      </c>
      <c r="M143" t="s">
        <v>35</v>
      </c>
      <c r="N143" t="s">
        <v>36</v>
      </c>
    </row>
    <row r="144" spans="1:14" x14ac:dyDescent="0.2">
      <c r="A144" t="s">
        <v>76</v>
      </c>
      <c r="B144" t="s">
        <v>77</v>
      </c>
      <c r="C144">
        <v>73</v>
      </c>
      <c r="D144" t="s">
        <v>117</v>
      </c>
      <c r="E144">
        <v>5510</v>
      </c>
      <c r="F144" t="s">
        <v>85</v>
      </c>
      <c r="G144">
        <v>236</v>
      </c>
      <c r="H144" t="s">
        <v>25</v>
      </c>
      <c r="I144">
        <v>2016</v>
      </c>
      <c r="J144">
        <v>2016</v>
      </c>
      <c r="K144" t="s">
        <v>22</v>
      </c>
      <c r="L144">
        <v>2640</v>
      </c>
      <c r="M144" t="s">
        <v>35</v>
      </c>
      <c r="N144" t="s">
        <v>36</v>
      </c>
    </row>
    <row r="145" spans="1:14" x14ac:dyDescent="0.2">
      <c r="A145" t="s">
        <v>76</v>
      </c>
      <c r="B145" t="s">
        <v>77</v>
      </c>
      <c r="C145">
        <v>79</v>
      </c>
      <c r="D145" t="s">
        <v>40</v>
      </c>
      <c r="E145">
        <v>5510</v>
      </c>
      <c r="F145" t="s">
        <v>85</v>
      </c>
      <c r="G145">
        <v>236</v>
      </c>
      <c r="H145" t="s">
        <v>25</v>
      </c>
      <c r="I145">
        <v>2016</v>
      </c>
      <c r="J145">
        <v>2016</v>
      </c>
      <c r="K145" t="s">
        <v>22</v>
      </c>
      <c r="L145">
        <v>41000</v>
      </c>
      <c r="M145" t="s">
        <v>66</v>
      </c>
      <c r="N145" t="s">
        <v>67</v>
      </c>
    </row>
    <row r="146" spans="1:14" x14ac:dyDescent="0.2">
      <c r="A146" t="s">
        <v>76</v>
      </c>
      <c r="B146" t="s">
        <v>77</v>
      </c>
      <c r="C146">
        <v>84</v>
      </c>
      <c r="D146" t="s">
        <v>41</v>
      </c>
      <c r="E146">
        <v>5510</v>
      </c>
      <c r="F146" t="s">
        <v>85</v>
      </c>
      <c r="G146">
        <v>236</v>
      </c>
      <c r="H146" t="s">
        <v>25</v>
      </c>
      <c r="I146">
        <v>2016</v>
      </c>
      <c r="J146">
        <v>2016</v>
      </c>
      <c r="K146" t="s">
        <v>22</v>
      </c>
      <c r="L146">
        <v>3728</v>
      </c>
      <c r="M146" t="s">
        <v>35</v>
      </c>
      <c r="N146" t="s">
        <v>36</v>
      </c>
    </row>
    <row r="147" spans="1:14" x14ac:dyDescent="0.2">
      <c r="A147" t="s">
        <v>76</v>
      </c>
      <c r="B147" t="s">
        <v>77</v>
      </c>
      <c r="C147">
        <v>89</v>
      </c>
      <c r="D147" t="s">
        <v>118</v>
      </c>
      <c r="E147">
        <v>5510</v>
      </c>
      <c r="F147" t="s">
        <v>85</v>
      </c>
      <c r="G147">
        <v>236</v>
      </c>
      <c r="H147" t="s">
        <v>25</v>
      </c>
      <c r="I147">
        <v>2016</v>
      </c>
      <c r="J147">
        <v>2016</v>
      </c>
      <c r="K147" t="s">
        <v>22</v>
      </c>
      <c r="L147">
        <v>38000</v>
      </c>
      <c r="M147" t="s">
        <v>66</v>
      </c>
      <c r="N147" t="s">
        <v>67</v>
      </c>
    </row>
    <row r="148" spans="1:14" x14ac:dyDescent="0.2">
      <c r="A148" t="s">
        <v>76</v>
      </c>
      <c r="B148" t="s">
        <v>77</v>
      </c>
      <c r="C148">
        <v>91</v>
      </c>
      <c r="D148" t="s">
        <v>119</v>
      </c>
      <c r="E148">
        <v>5510</v>
      </c>
      <c r="F148" t="s">
        <v>85</v>
      </c>
      <c r="G148">
        <v>236</v>
      </c>
      <c r="H148" t="s">
        <v>25</v>
      </c>
      <c r="I148">
        <v>2016</v>
      </c>
      <c r="J148">
        <v>2016</v>
      </c>
      <c r="K148" t="s">
        <v>22</v>
      </c>
      <c r="M148" t="s">
        <v>104</v>
      </c>
      <c r="N148" t="s">
        <v>105</v>
      </c>
    </row>
    <row r="149" spans="1:14" x14ac:dyDescent="0.2">
      <c r="A149" t="s">
        <v>76</v>
      </c>
      <c r="B149" t="s">
        <v>77</v>
      </c>
      <c r="C149">
        <v>95</v>
      </c>
      <c r="D149" t="s">
        <v>120</v>
      </c>
      <c r="E149">
        <v>5510</v>
      </c>
      <c r="F149" t="s">
        <v>85</v>
      </c>
      <c r="G149">
        <v>236</v>
      </c>
      <c r="H149" t="s">
        <v>25</v>
      </c>
      <c r="I149">
        <v>2016</v>
      </c>
      <c r="J149">
        <v>2016</v>
      </c>
      <c r="K149" t="s">
        <v>22</v>
      </c>
      <c r="L149">
        <v>1181</v>
      </c>
      <c r="M149" t="s">
        <v>35</v>
      </c>
      <c r="N149" t="s">
        <v>36</v>
      </c>
    </row>
    <row r="150" spans="1:14" x14ac:dyDescent="0.2">
      <c r="A150" t="s">
        <v>76</v>
      </c>
      <c r="B150" t="s">
        <v>77</v>
      </c>
      <c r="C150">
        <v>97</v>
      </c>
      <c r="D150" t="s">
        <v>121</v>
      </c>
      <c r="E150">
        <v>5510</v>
      </c>
      <c r="F150" t="s">
        <v>85</v>
      </c>
      <c r="G150">
        <v>236</v>
      </c>
      <c r="H150" t="s">
        <v>25</v>
      </c>
      <c r="I150">
        <v>2016</v>
      </c>
      <c r="J150">
        <v>2016</v>
      </c>
      <c r="K150" t="s">
        <v>22</v>
      </c>
      <c r="L150">
        <v>146217</v>
      </c>
      <c r="M150" t="s">
        <v>35</v>
      </c>
      <c r="N150" t="s">
        <v>36</v>
      </c>
    </row>
    <row r="151" spans="1:14" x14ac:dyDescent="0.2">
      <c r="A151" t="s">
        <v>76</v>
      </c>
      <c r="B151" t="s">
        <v>77</v>
      </c>
      <c r="C151">
        <v>100</v>
      </c>
      <c r="D151" t="s">
        <v>42</v>
      </c>
      <c r="E151">
        <v>5510</v>
      </c>
      <c r="F151" t="s">
        <v>85</v>
      </c>
      <c r="G151">
        <v>236</v>
      </c>
      <c r="H151" t="s">
        <v>25</v>
      </c>
      <c r="I151">
        <v>2016</v>
      </c>
      <c r="J151">
        <v>2016</v>
      </c>
      <c r="K151" t="s">
        <v>22</v>
      </c>
      <c r="L151">
        <v>14008000</v>
      </c>
      <c r="N151" t="s">
        <v>23</v>
      </c>
    </row>
    <row r="152" spans="1:14" x14ac:dyDescent="0.2">
      <c r="A152" t="s">
        <v>76</v>
      </c>
      <c r="B152" t="s">
        <v>77</v>
      </c>
      <c r="C152">
        <v>101</v>
      </c>
      <c r="D152" t="s">
        <v>43</v>
      </c>
      <c r="E152">
        <v>5510</v>
      </c>
      <c r="F152" t="s">
        <v>85</v>
      </c>
      <c r="G152">
        <v>236</v>
      </c>
      <c r="H152" t="s">
        <v>25</v>
      </c>
      <c r="I152">
        <v>2016</v>
      </c>
      <c r="J152">
        <v>2016</v>
      </c>
      <c r="K152" t="s">
        <v>22</v>
      </c>
      <c r="L152">
        <v>967876</v>
      </c>
      <c r="M152" t="s">
        <v>35</v>
      </c>
      <c r="N152" t="s">
        <v>36</v>
      </c>
    </row>
    <row r="153" spans="1:14" x14ac:dyDescent="0.2">
      <c r="A153" t="s">
        <v>76</v>
      </c>
      <c r="B153" t="s">
        <v>77</v>
      </c>
      <c r="C153">
        <v>102</v>
      </c>
      <c r="D153" t="s">
        <v>122</v>
      </c>
      <c r="E153">
        <v>5510</v>
      </c>
      <c r="F153" t="s">
        <v>85</v>
      </c>
      <c r="G153">
        <v>236</v>
      </c>
      <c r="H153" t="s">
        <v>25</v>
      </c>
      <c r="I153">
        <v>2016</v>
      </c>
      <c r="J153">
        <v>2016</v>
      </c>
      <c r="K153" t="s">
        <v>22</v>
      </c>
      <c r="L153">
        <v>144189</v>
      </c>
      <c r="M153" t="s">
        <v>35</v>
      </c>
      <c r="N153" t="s">
        <v>36</v>
      </c>
    </row>
    <row r="154" spans="1:14" x14ac:dyDescent="0.2">
      <c r="A154" t="s">
        <v>76</v>
      </c>
      <c r="B154" t="s">
        <v>77</v>
      </c>
      <c r="C154">
        <v>103</v>
      </c>
      <c r="D154" t="s">
        <v>123</v>
      </c>
      <c r="E154">
        <v>5510</v>
      </c>
      <c r="F154" t="s">
        <v>85</v>
      </c>
      <c r="G154">
        <v>236</v>
      </c>
      <c r="H154" t="s">
        <v>25</v>
      </c>
      <c r="I154">
        <v>2016</v>
      </c>
      <c r="J154">
        <v>2016</v>
      </c>
      <c r="K154" t="s">
        <v>22</v>
      </c>
      <c r="L154">
        <v>27</v>
      </c>
      <c r="M154" t="s">
        <v>35</v>
      </c>
      <c r="N154" t="s">
        <v>36</v>
      </c>
    </row>
    <row r="155" spans="1:14" x14ac:dyDescent="0.2">
      <c r="A155" t="s">
        <v>76</v>
      </c>
      <c r="B155" t="s">
        <v>77</v>
      </c>
      <c r="C155">
        <v>106</v>
      </c>
      <c r="D155" t="s">
        <v>44</v>
      </c>
      <c r="E155">
        <v>5510</v>
      </c>
      <c r="F155" t="s">
        <v>85</v>
      </c>
      <c r="G155">
        <v>236</v>
      </c>
      <c r="H155" t="s">
        <v>25</v>
      </c>
      <c r="I155">
        <v>2016</v>
      </c>
      <c r="J155">
        <v>2016</v>
      </c>
      <c r="K155" t="s">
        <v>22</v>
      </c>
      <c r="L155">
        <v>1081340</v>
      </c>
      <c r="N155" t="s">
        <v>23</v>
      </c>
    </row>
    <row r="156" spans="1:14" x14ac:dyDescent="0.2">
      <c r="A156" t="s">
        <v>76</v>
      </c>
      <c r="B156" t="s">
        <v>77</v>
      </c>
      <c r="C156">
        <v>110</v>
      </c>
      <c r="D156" t="s">
        <v>45</v>
      </c>
      <c r="E156">
        <v>5510</v>
      </c>
      <c r="F156" t="s">
        <v>85</v>
      </c>
      <c r="G156">
        <v>236</v>
      </c>
      <c r="H156" t="s">
        <v>25</v>
      </c>
      <c r="I156">
        <v>2016</v>
      </c>
      <c r="J156">
        <v>2016</v>
      </c>
      <c r="K156" t="s">
        <v>22</v>
      </c>
      <c r="L156">
        <v>238000</v>
      </c>
      <c r="N156" t="s">
        <v>23</v>
      </c>
    </row>
    <row r="157" spans="1:14" x14ac:dyDescent="0.2">
      <c r="A157" t="s">
        <v>76</v>
      </c>
      <c r="B157" t="s">
        <v>77</v>
      </c>
      <c r="C157">
        <v>112</v>
      </c>
      <c r="D157" t="s">
        <v>124</v>
      </c>
      <c r="E157">
        <v>5510</v>
      </c>
      <c r="F157" t="s">
        <v>85</v>
      </c>
      <c r="G157">
        <v>236</v>
      </c>
      <c r="H157" t="s">
        <v>25</v>
      </c>
      <c r="I157">
        <v>2016</v>
      </c>
      <c r="J157">
        <v>2016</v>
      </c>
      <c r="K157" t="s">
        <v>22</v>
      </c>
      <c r="L157">
        <v>0</v>
      </c>
      <c r="M157" t="s">
        <v>35</v>
      </c>
      <c r="N157" t="s">
        <v>36</v>
      </c>
    </row>
    <row r="158" spans="1:14" x14ac:dyDescent="0.2">
      <c r="A158" t="s">
        <v>76</v>
      </c>
      <c r="B158" t="s">
        <v>77</v>
      </c>
      <c r="C158">
        <v>108</v>
      </c>
      <c r="D158" t="s">
        <v>47</v>
      </c>
      <c r="E158">
        <v>5510</v>
      </c>
      <c r="F158" t="s">
        <v>85</v>
      </c>
      <c r="G158">
        <v>236</v>
      </c>
      <c r="H158" t="s">
        <v>25</v>
      </c>
      <c r="I158">
        <v>2016</v>
      </c>
      <c r="J158">
        <v>2016</v>
      </c>
      <c r="K158" t="s">
        <v>22</v>
      </c>
      <c r="L158">
        <v>231168</v>
      </c>
      <c r="N158" t="s">
        <v>23</v>
      </c>
    </row>
    <row r="159" spans="1:14" x14ac:dyDescent="0.2">
      <c r="A159" t="s">
        <v>76</v>
      </c>
      <c r="B159" t="s">
        <v>77</v>
      </c>
      <c r="C159">
        <v>114</v>
      </c>
      <c r="D159" t="s">
        <v>125</v>
      </c>
      <c r="E159">
        <v>5510</v>
      </c>
      <c r="F159" t="s">
        <v>85</v>
      </c>
      <c r="G159">
        <v>236</v>
      </c>
      <c r="H159" t="s">
        <v>25</v>
      </c>
      <c r="I159">
        <v>2016</v>
      </c>
      <c r="J159">
        <v>2016</v>
      </c>
      <c r="K159" t="s">
        <v>22</v>
      </c>
      <c r="L159">
        <v>2007</v>
      </c>
      <c r="N159" t="s">
        <v>23</v>
      </c>
    </row>
    <row r="160" spans="1:14" x14ac:dyDescent="0.2">
      <c r="A160" t="s">
        <v>76</v>
      </c>
      <c r="B160" t="s">
        <v>77</v>
      </c>
      <c r="C160">
        <v>113</v>
      </c>
      <c r="D160" t="s">
        <v>126</v>
      </c>
      <c r="E160">
        <v>5510</v>
      </c>
      <c r="F160" t="s">
        <v>85</v>
      </c>
      <c r="G160">
        <v>236</v>
      </c>
      <c r="H160" t="s">
        <v>25</v>
      </c>
      <c r="I160">
        <v>2016</v>
      </c>
      <c r="J160">
        <v>2016</v>
      </c>
      <c r="K160" t="s">
        <v>22</v>
      </c>
      <c r="L160">
        <v>1240</v>
      </c>
      <c r="N160" t="s">
        <v>23</v>
      </c>
    </row>
    <row r="161" spans="1:14" x14ac:dyDescent="0.2">
      <c r="A161" t="s">
        <v>76</v>
      </c>
      <c r="B161" t="s">
        <v>77</v>
      </c>
      <c r="C161">
        <v>120</v>
      </c>
      <c r="D161" t="s">
        <v>127</v>
      </c>
      <c r="E161">
        <v>5510</v>
      </c>
      <c r="F161" t="s">
        <v>85</v>
      </c>
      <c r="G161">
        <v>236</v>
      </c>
      <c r="H161" t="s">
        <v>25</v>
      </c>
      <c r="I161">
        <v>2016</v>
      </c>
      <c r="J161">
        <v>2016</v>
      </c>
      <c r="K161" t="s">
        <v>22</v>
      </c>
      <c r="L161">
        <v>19130</v>
      </c>
      <c r="N161" t="s">
        <v>23</v>
      </c>
    </row>
    <row r="162" spans="1:14" x14ac:dyDescent="0.2">
      <c r="A162" t="s">
        <v>76</v>
      </c>
      <c r="B162" t="s">
        <v>77</v>
      </c>
      <c r="C162">
        <v>119</v>
      </c>
      <c r="D162" t="s">
        <v>128</v>
      </c>
      <c r="E162">
        <v>5510</v>
      </c>
      <c r="F162" t="s">
        <v>85</v>
      </c>
      <c r="G162">
        <v>236</v>
      </c>
      <c r="H162" t="s">
        <v>25</v>
      </c>
      <c r="I162">
        <v>2016</v>
      </c>
      <c r="J162">
        <v>2016</v>
      </c>
      <c r="K162" t="s">
        <v>22</v>
      </c>
      <c r="M162" t="s">
        <v>104</v>
      </c>
      <c r="N162" t="s">
        <v>105</v>
      </c>
    </row>
    <row r="163" spans="1:14" x14ac:dyDescent="0.2">
      <c r="A163" t="s">
        <v>76</v>
      </c>
      <c r="B163" t="s">
        <v>77</v>
      </c>
      <c r="C163">
        <v>123</v>
      </c>
      <c r="D163" t="s">
        <v>129</v>
      </c>
      <c r="E163">
        <v>5510</v>
      </c>
      <c r="F163" t="s">
        <v>85</v>
      </c>
      <c r="G163">
        <v>236</v>
      </c>
      <c r="H163" t="s">
        <v>25</v>
      </c>
      <c r="I163">
        <v>2016</v>
      </c>
      <c r="J163">
        <v>2016</v>
      </c>
      <c r="K163" t="s">
        <v>22</v>
      </c>
      <c r="L163">
        <v>3349</v>
      </c>
      <c r="M163" t="s">
        <v>35</v>
      </c>
      <c r="N163" t="s">
        <v>36</v>
      </c>
    </row>
    <row r="164" spans="1:14" x14ac:dyDescent="0.2">
      <c r="A164" t="s">
        <v>76</v>
      </c>
      <c r="B164" t="s">
        <v>77</v>
      </c>
      <c r="C164">
        <v>129</v>
      </c>
      <c r="D164" t="s">
        <v>130</v>
      </c>
      <c r="E164">
        <v>5510</v>
      </c>
      <c r="F164" t="s">
        <v>85</v>
      </c>
      <c r="G164">
        <v>236</v>
      </c>
      <c r="H164" t="s">
        <v>25</v>
      </c>
      <c r="I164">
        <v>2016</v>
      </c>
      <c r="J164">
        <v>2016</v>
      </c>
      <c r="K164" t="s">
        <v>22</v>
      </c>
      <c r="L164">
        <v>43</v>
      </c>
      <c r="M164" t="s">
        <v>35</v>
      </c>
      <c r="N164" t="s">
        <v>36</v>
      </c>
    </row>
    <row r="165" spans="1:14" x14ac:dyDescent="0.2">
      <c r="A165" t="s">
        <v>76</v>
      </c>
      <c r="B165" t="s">
        <v>77</v>
      </c>
      <c r="C165">
        <v>130</v>
      </c>
      <c r="D165" t="s">
        <v>131</v>
      </c>
      <c r="E165">
        <v>5510</v>
      </c>
      <c r="F165" t="s">
        <v>85</v>
      </c>
      <c r="G165">
        <v>236</v>
      </c>
      <c r="H165" t="s">
        <v>25</v>
      </c>
      <c r="I165">
        <v>2016</v>
      </c>
      <c r="J165">
        <v>2016</v>
      </c>
      <c r="K165" t="s">
        <v>22</v>
      </c>
      <c r="L165">
        <v>132417</v>
      </c>
      <c r="N165" t="s">
        <v>23</v>
      </c>
    </row>
    <row r="166" spans="1:14" x14ac:dyDescent="0.2">
      <c r="A166" t="s">
        <v>76</v>
      </c>
      <c r="B166" t="s">
        <v>77</v>
      </c>
      <c r="C166">
        <v>131</v>
      </c>
      <c r="D166" t="s">
        <v>48</v>
      </c>
      <c r="E166">
        <v>5510</v>
      </c>
      <c r="F166" t="s">
        <v>85</v>
      </c>
      <c r="G166">
        <v>236</v>
      </c>
      <c r="H166" t="s">
        <v>25</v>
      </c>
      <c r="I166">
        <v>2016</v>
      </c>
      <c r="J166">
        <v>2016</v>
      </c>
      <c r="K166" t="s">
        <v>22</v>
      </c>
      <c r="M166" t="s">
        <v>104</v>
      </c>
      <c r="N166" t="s">
        <v>105</v>
      </c>
    </row>
    <row r="167" spans="1:14" x14ac:dyDescent="0.2">
      <c r="A167" t="s">
        <v>76</v>
      </c>
      <c r="B167" t="s">
        <v>77</v>
      </c>
      <c r="C167">
        <v>133</v>
      </c>
      <c r="D167" t="s">
        <v>132</v>
      </c>
      <c r="E167">
        <v>5510</v>
      </c>
      <c r="F167" t="s">
        <v>85</v>
      </c>
      <c r="G167">
        <v>236</v>
      </c>
      <c r="H167" t="s">
        <v>25</v>
      </c>
      <c r="I167">
        <v>2016</v>
      </c>
      <c r="J167">
        <v>2016</v>
      </c>
      <c r="K167" t="s">
        <v>22</v>
      </c>
      <c r="L167">
        <v>11769</v>
      </c>
      <c r="N167" t="s">
        <v>23</v>
      </c>
    </row>
    <row r="168" spans="1:14" x14ac:dyDescent="0.2">
      <c r="A168" t="s">
        <v>76</v>
      </c>
      <c r="B168" t="s">
        <v>77</v>
      </c>
      <c r="C168">
        <v>138</v>
      </c>
      <c r="D168" t="s">
        <v>133</v>
      </c>
      <c r="E168">
        <v>5510</v>
      </c>
      <c r="F168" t="s">
        <v>85</v>
      </c>
      <c r="G168">
        <v>236</v>
      </c>
      <c r="H168" t="s">
        <v>25</v>
      </c>
      <c r="I168">
        <v>2016</v>
      </c>
      <c r="J168">
        <v>2016</v>
      </c>
      <c r="K168" t="s">
        <v>22</v>
      </c>
      <c r="L168">
        <v>509114</v>
      </c>
      <c r="N168" t="s">
        <v>23</v>
      </c>
    </row>
    <row r="169" spans="1:14" x14ac:dyDescent="0.2">
      <c r="A169" t="s">
        <v>76</v>
      </c>
      <c r="B169" t="s">
        <v>77</v>
      </c>
      <c r="C169">
        <v>143</v>
      </c>
      <c r="D169" t="s">
        <v>49</v>
      </c>
      <c r="E169">
        <v>5510</v>
      </c>
      <c r="F169" t="s">
        <v>85</v>
      </c>
      <c r="G169">
        <v>236</v>
      </c>
      <c r="H169" t="s">
        <v>25</v>
      </c>
      <c r="I169">
        <v>2016</v>
      </c>
      <c r="J169">
        <v>2016</v>
      </c>
      <c r="K169" t="s">
        <v>22</v>
      </c>
      <c r="L169">
        <v>1000</v>
      </c>
      <c r="M169" t="s">
        <v>66</v>
      </c>
      <c r="N169" t="s">
        <v>67</v>
      </c>
    </row>
    <row r="170" spans="1:14" x14ac:dyDescent="0.2">
      <c r="A170" t="s">
        <v>76</v>
      </c>
      <c r="B170" t="s">
        <v>77</v>
      </c>
      <c r="C170">
        <v>28</v>
      </c>
      <c r="D170" t="s">
        <v>134</v>
      </c>
      <c r="E170">
        <v>5510</v>
      </c>
      <c r="F170" t="s">
        <v>85</v>
      </c>
      <c r="G170">
        <v>236</v>
      </c>
      <c r="H170" t="s">
        <v>25</v>
      </c>
      <c r="I170">
        <v>2016</v>
      </c>
      <c r="J170">
        <v>2016</v>
      </c>
      <c r="K170" t="s">
        <v>22</v>
      </c>
      <c r="L170">
        <v>149185</v>
      </c>
      <c r="N170" t="s">
        <v>23</v>
      </c>
    </row>
    <row r="171" spans="1:14" x14ac:dyDescent="0.2">
      <c r="A171" t="s">
        <v>76</v>
      </c>
      <c r="B171" t="s">
        <v>77</v>
      </c>
      <c r="C171">
        <v>149</v>
      </c>
      <c r="D171" t="s">
        <v>135</v>
      </c>
      <c r="E171">
        <v>5510</v>
      </c>
      <c r="F171" t="s">
        <v>85</v>
      </c>
      <c r="G171">
        <v>236</v>
      </c>
      <c r="H171" t="s">
        <v>25</v>
      </c>
      <c r="I171">
        <v>2016</v>
      </c>
      <c r="J171">
        <v>2016</v>
      </c>
      <c r="K171" t="s">
        <v>22</v>
      </c>
      <c r="L171">
        <v>28917</v>
      </c>
      <c r="N171" t="s">
        <v>23</v>
      </c>
    </row>
    <row r="172" spans="1:14" x14ac:dyDescent="0.2">
      <c r="A172" t="s">
        <v>76</v>
      </c>
      <c r="B172" t="s">
        <v>77</v>
      </c>
      <c r="C172">
        <v>150</v>
      </c>
      <c r="D172" t="s">
        <v>50</v>
      </c>
      <c r="E172">
        <v>5510</v>
      </c>
      <c r="F172" t="s">
        <v>85</v>
      </c>
      <c r="G172">
        <v>236</v>
      </c>
      <c r="H172" t="s">
        <v>25</v>
      </c>
      <c r="I172">
        <v>2016</v>
      </c>
      <c r="J172">
        <v>2016</v>
      </c>
      <c r="K172" t="s">
        <v>22</v>
      </c>
      <c r="M172" t="s">
        <v>104</v>
      </c>
      <c r="N172" t="s">
        <v>105</v>
      </c>
    </row>
    <row r="173" spans="1:14" x14ac:dyDescent="0.2">
      <c r="A173" t="s">
        <v>76</v>
      </c>
      <c r="B173" t="s">
        <v>77</v>
      </c>
      <c r="C173">
        <v>156</v>
      </c>
      <c r="D173" t="s">
        <v>51</v>
      </c>
      <c r="E173">
        <v>5510</v>
      </c>
      <c r="F173" t="s">
        <v>85</v>
      </c>
      <c r="G173">
        <v>236</v>
      </c>
      <c r="H173" t="s">
        <v>25</v>
      </c>
      <c r="I173">
        <v>2016</v>
      </c>
      <c r="J173">
        <v>2016</v>
      </c>
      <c r="K173" t="s">
        <v>22</v>
      </c>
      <c r="L173">
        <v>0</v>
      </c>
      <c r="M173" t="s">
        <v>35</v>
      </c>
      <c r="N173" t="s">
        <v>36</v>
      </c>
    </row>
    <row r="174" spans="1:14" x14ac:dyDescent="0.2">
      <c r="A174" t="s">
        <v>76</v>
      </c>
      <c r="B174" t="s">
        <v>77</v>
      </c>
      <c r="C174">
        <v>157</v>
      </c>
      <c r="D174" t="s">
        <v>136</v>
      </c>
      <c r="E174">
        <v>5510</v>
      </c>
      <c r="F174" t="s">
        <v>85</v>
      </c>
      <c r="G174">
        <v>236</v>
      </c>
      <c r="H174" t="s">
        <v>25</v>
      </c>
      <c r="I174">
        <v>2016</v>
      </c>
      <c r="J174">
        <v>2016</v>
      </c>
      <c r="K174" t="s">
        <v>22</v>
      </c>
      <c r="L174">
        <v>7000</v>
      </c>
      <c r="M174" t="s">
        <v>66</v>
      </c>
      <c r="N174" t="s">
        <v>67</v>
      </c>
    </row>
    <row r="175" spans="1:14" x14ac:dyDescent="0.2">
      <c r="A175" t="s">
        <v>76</v>
      </c>
      <c r="B175" t="s">
        <v>77</v>
      </c>
      <c r="C175">
        <v>159</v>
      </c>
      <c r="D175" t="s">
        <v>137</v>
      </c>
      <c r="E175">
        <v>5510</v>
      </c>
      <c r="F175" t="s">
        <v>85</v>
      </c>
      <c r="G175">
        <v>236</v>
      </c>
      <c r="H175" t="s">
        <v>25</v>
      </c>
      <c r="I175">
        <v>2016</v>
      </c>
      <c r="J175">
        <v>2016</v>
      </c>
      <c r="K175" t="s">
        <v>22</v>
      </c>
      <c r="L175">
        <v>588201</v>
      </c>
      <c r="M175" t="s">
        <v>35</v>
      </c>
      <c r="N175" t="s">
        <v>36</v>
      </c>
    </row>
    <row r="176" spans="1:14" x14ac:dyDescent="0.2">
      <c r="A176" t="s">
        <v>76</v>
      </c>
      <c r="B176" t="s">
        <v>77</v>
      </c>
      <c r="C176">
        <v>165</v>
      </c>
      <c r="D176" t="s">
        <v>52</v>
      </c>
      <c r="E176">
        <v>5510</v>
      </c>
      <c r="F176" t="s">
        <v>85</v>
      </c>
      <c r="G176">
        <v>236</v>
      </c>
      <c r="H176" t="s">
        <v>25</v>
      </c>
      <c r="I176">
        <v>2016</v>
      </c>
      <c r="J176">
        <v>2016</v>
      </c>
      <c r="K176" t="s">
        <v>22</v>
      </c>
      <c r="L176">
        <v>67</v>
      </c>
      <c r="M176" t="s">
        <v>35</v>
      </c>
      <c r="N176" t="s">
        <v>36</v>
      </c>
    </row>
    <row r="177" spans="1:14" x14ac:dyDescent="0.2">
      <c r="A177" t="s">
        <v>76</v>
      </c>
      <c r="B177" t="s">
        <v>77</v>
      </c>
      <c r="C177">
        <v>166</v>
      </c>
      <c r="D177" t="s">
        <v>138</v>
      </c>
      <c r="E177">
        <v>5510</v>
      </c>
      <c r="F177" t="s">
        <v>85</v>
      </c>
      <c r="G177">
        <v>236</v>
      </c>
      <c r="H177" t="s">
        <v>25</v>
      </c>
      <c r="I177">
        <v>2016</v>
      </c>
      <c r="J177">
        <v>2016</v>
      </c>
      <c r="K177" t="s">
        <v>22</v>
      </c>
      <c r="L177">
        <v>109</v>
      </c>
      <c r="M177" t="s">
        <v>35</v>
      </c>
      <c r="N177" t="s">
        <v>36</v>
      </c>
    </row>
    <row r="178" spans="1:14" x14ac:dyDescent="0.2">
      <c r="A178" t="s">
        <v>76</v>
      </c>
      <c r="B178" t="s">
        <v>77</v>
      </c>
      <c r="C178">
        <v>169</v>
      </c>
      <c r="D178" t="s">
        <v>139</v>
      </c>
      <c r="E178">
        <v>5510</v>
      </c>
      <c r="F178" t="s">
        <v>85</v>
      </c>
      <c r="G178">
        <v>236</v>
      </c>
      <c r="H178" t="s">
        <v>25</v>
      </c>
      <c r="I178">
        <v>2016</v>
      </c>
      <c r="J178">
        <v>2016</v>
      </c>
      <c r="K178" t="s">
        <v>22</v>
      </c>
      <c r="L178">
        <v>9163030</v>
      </c>
      <c r="N178" t="s">
        <v>23</v>
      </c>
    </row>
    <row r="179" spans="1:14" x14ac:dyDescent="0.2">
      <c r="A179" t="s">
        <v>76</v>
      </c>
      <c r="B179" t="s">
        <v>77</v>
      </c>
      <c r="C179">
        <v>170</v>
      </c>
      <c r="D179" t="s">
        <v>140</v>
      </c>
      <c r="E179">
        <v>5510</v>
      </c>
      <c r="F179" t="s">
        <v>85</v>
      </c>
      <c r="G179">
        <v>236</v>
      </c>
      <c r="H179" t="s">
        <v>25</v>
      </c>
      <c r="I179">
        <v>2016</v>
      </c>
      <c r="J179">
        <v>2016</v>
      </c>
      <c r="K179" t="s">
        <v>22</v>
      </c>
      <c r="L179">
        <v>1371</v>
      </c>
      <c r="N179" t="s">
        <v>23</v>
      </c>
    </row>
    <row r="180" spans="1:14" x14ac:dyDescent="0.2">
      <c r="A180" t="s">
        <v>76</v>
      </c>
      <c r="B180" t="s">
        <v>77</v>
      </c>
      <c r="C180">
        <v>171</v>
      </c>
      <c r="D180" t="s">
        <v>53</v>
      </c>
      <c r="E180">
        <v>5510</v>
      </c>
      <c r="F180" t="s">
        <v>85</v>
      </c>
      <c r="G180">
        <v>236</v>
      </c>
      <c r="H180" t="s">
        <v>25</v>
      </c>
      <c r="I180">
        <v>2016</v>
      </c>
      <c r="J180">
        <v>2016</v>
      </c>
      <c r="K180" t="s">
        <v>22</v>
      </c>
      <c r="L180">
        <v>544</v>
      </c>
      <c r="N180" t="s">
        <v>23</v>
      </c>
    </row>
    <row r="181" spans="1:14" x14ac:dyDescent="0.2">
      <c r="A181" t="s">
        <v>76</v>
      </c>
      <c r="B181" t="s">
        <v>77</v>
      </c>
      <c r="C181">
        <v>173</v>
      </c>
      <c r="D181" t="s">
        <v>141</v>
      </c>
      <c r="E181">
        <v>5510</v>
      </c>
      <c r="F181" t="s">
        <v>85</v>
      </c>
      <c r="G181">
        <v>236</v>
      </c>
      <c r="H181" t="s">
        <v>25</v>
      </c>
      <c r="I181">
        <v>2016</v>
      </c>
      <c r="J181">
        <v>2016</v>
      </c>
      <c r="K181" t="s">
        <v>22</v>
      </c>
      <c r="L181">
        <v>14744</v>
      </c>
      <c r="N181" t="s">
        <v>23</v>
      </c>
    </row>
    <row r="182" spans="1:14" x14ac:dyDescent="0.2">
      <c r="A182" t="s">
        <v>76</v>
      </c>
      <c r="B182" t="s">
        <v>77</v>
      </c>
      <c r="C182">
        <v>117</v>
      </c>
      <c r="D182" t="s">
        <v>55</v>
      </c>
      <c r="E182">
        <v>5510</v>
      </c>
      <c r="F182" t="s">
        <v>85</v>
      </c>
      <c r="G182">
        <v>236</v>
      </c>
      <c r="H182" t="s">
        <v>25</v>
      </c>
      <c r="I182">
        <v>2016</v>
      </c>
      <c r="J182">
        <v>2016</v>
      </c>
      <c r="K182" t="s">
        <v>22</v>
      </c>
      <c r="L182">
        <v>75448</v>
      </c>
      <c r="N182" t="s">
        <v>23</v>
      </c>
    </row>
    <row r="183" spans="1:14" x14ac:dyDescent="0.2">
      <c r="A183" t="s">
        <v>76</v>
      </c>
      <c r="B183" t="s">
        <v>77</v>
      </c>
      <c r="C183">
        <v>146</v>
      </c>
      <c r="D183" t="s">
        <v>142</v>
      </c>
      <c r="E183">
        <v>5510</v>
      </c>
      <c r="F183" t="s">
        <v>85</v>
      </c>
      <c r="G183">
        <v>236</v>
      </c>
      <c r="H183" t="s">
        <v>25</v>
      </c>
      <c r="I183">
        <v>2016</v>
      </c>
      <c r="J183">
        <v>2016</v>
      </c>
      <c r="K183" t="s">
        <v>22</v>
      </c>
      <c r="L183">
        <v>42125</v>
      </c>
      <c r="N183" t="s">
        <v>23</v>
      </c>
    </row>
    <row r="184" spans="1:14" x14ac:dyDescent="0.2">
      <c r="A184" t="s">
        <v>76</v>
      </c>
      <c r="B184" t="s">
        <v>77</v>
      </c>
      <c r="C184">
        <v>183</v>
      </c>
      <c r="D184" t="s">
        <v>143</v>
      </c>
      <c r="E184">
        <v>5510</v>
      </c>
      <c r="F184" t="s">
        <v>85</v>
      </c>
      <c r="G184">
        <v>236</v>
      </c>
      <c r="H184" t="s">
        <v>25</v>
      </c>
      <c r="I184">
        <v>2016</v>
      </c>
      <c r="J184">
        <v>2016</v>
      </c>
      <c r="K184" t="s">
        <v>22</v>
      </c>
      <c r="L184">
        <v>263380</v>
      </c>
      <c r="N184" t="s">
        <v>23</v>
      </c>
    </row>
    <row r="185" spans="1:14" x14ac:dyDescent="0.2">
      <c r="A185" t="s">
        <v>76</v>
      </c>
      <c r="B185" t="s">
        <v>77</v>
      </c>
      <c r="C185">
        <v>185</v>
      </c>
      <c r="D185" t="s">
        <v>56</v>
      </c>
      <c r="E185">
        <v>5510</v>
      </c>
      <c r="F185" t="s">
        <v>85</v>
      </c>
      <c r="G185">
        <v>236</v>
      </c>
      <c r="H185" t="s">
        <v>25</v>
      </c>
      <c r="I185">
        <v>2016</v>
      </c>
      <c r="J185">
        <v>2016</v>
      </c>
      <c r="K185" t="s">
        <v>22</v>
      </c>
      <c r="L185">
        <v>3135177</v>
      </c>
      <c r="N185" t="s">
        <v>23</v>
      </c>
    </row>
    <row r="186" spans="1:14" x14ac:dyDescent="0.2">
      <c r="A186" t="s">
        <v>76</v>
      </c>
      <c r="B186" t="s">
        <v>77</v>
      </c>
      <c r="C186">
        <v>184</v>
      </c>
      <c r="D186" t="s">
        <v>144</v>
      </c>
      <c r="E186">
        <v>5510</v>
      </c>
      <c r="F186" t="s">
        <v>85</v>
      </c>
      <c r="G186">
        <v>236</v>
      </c>
      <c r="H186" t="s">
        <v>25</v>
      </c>
      <c r="I186">
        <v>2016</v>
      </c>
      <c r="J186">
        <v>2016</v>
      </c>
      <c r="K186" t="s">
        <v>22</v>
      </c>
      <c r="L186">
        <v>21942</v>
      </c>
      <c r="N186" t="s">
        <v>23</v>
      </c>
    </row>
    <row r="187" spans="1:14" x14ac:dyDescent="0.2">
      <c r="A187" t="s">
        <v>76</v>
      </c>
      <c r="B187" t="s">
        <v>77</v>
      </c>
      <c r="C187">
        <v>195</v>
      </c>
      <c r="D187" t="s">
        <v>145</v>
      </c>
      <c r="E187">
        <v>5510</v>
      </c>
      <c r="F187" t="s">
        <v>85</v>
      </c>
      <c r="G187">
        <v>236</v>
      </c>
      <c r="H187" t="s">
        <v>25</v>
      </c>
      <c r="I187">
        <v>2016</v>
      </c>
      <c r="J187">
        <v>2016</v>
      </c>
      <c r="K187" t="s">
        <v>22</v>
      </c>
      <c r="M187" t="s">
        <v>104</v>
      </c>
      <c r="N187" t="s">
        <v>105</v>
      </c>
    </row>
    <row r="188" spans="1:14" x14ac:dyDescent="0.2">
      <c r="A188" t="s">
        <v>76</v>
      </c>
      <c r="B188" t="s">
        <v>77</v>
      </c>
      <c r="C188">
        <v>272</v>
      </c>
      <c r="D188" t="s">
        <v>57</v>
      </c>
      <c r="E188">
        <v>5510</v>
      </c>
      <c r="F188" t="s">
        <v>85</v>
      </c>
      <c r="G188">
        <v>236</v>
      </c>
      <c r="H188" t="s">
        <v>25</v>
      </c>
      <c r="I188">
        <v>2016</v>
      </c>
      <c r="J188">
        <v>2016</v>
      </c>
      <c r="K188" t="s">
        <v>22</v>
      </c>
      <c r="L188">
        <v>576446</v>
      </c>
      <c r="N188" t="s">
        <v>23</v>
      </c>
    </row>
    <row r="189" spans="1:14" x14ac:dyDescent="0.2">
      <c r="A189" t="s">
        <v>76</v>
      </c>
      <c r="B189" t="s">
        <v>77</v>
      </c>
      <c r="C189">
        <v>199</v>
      </c>
      <c r="D189" t="s">
        <v>146</v>
      </c>
      <c r="E189">
        <v>5510</v>
      </c>
      <c r="F189" t="s">
        <v>85</v>
      </c>
      <c r="G189">
        <v>236</v>
      </c>
      <c r="H189" t="s">
        <v>25</v>
      </c>
      <c r="I189">
        <v>2016</v>
      </c>
      <c r="J189">
        <v>2016</v>
      </c>
      <c r="K189" t="s">
        <v>22</v>
      </c>
      <c r="L189">
        <v>92484</v>
      </c>
      <c r="N189" t="s">
        <v>23</v>
      </c>
    </row>
    <row r="190" spans="1:14" x14ac:dyDescent="0.2">
      <c r="A190" t="s">
        <v>76</v>
      </c>
      <c r="B190" t="s">
        <v>77</v>
      </c>
      <c r="C190">
        <v>198</v>
      </c>
      <c r="D190" t="s">
        <v>147</v>
      </c>
      <c r="E190">
        <v>5510</v>
      </c>
      <c r="F190" t="s">
        <v>85</v>
      </c>
      <c r="G190">
        <v>236</v>
      </c>
      <c r="H190" t="s">
        <v>25</v>
      </c>
      <c r="I190">
        <v>2016</v>
      </c>
      <c r="J190">
        <v>2016</v>
      </c>
      <c r="K190" t="s">
        <v>22</v>
      </c>
      <c r="L190">
        <v>7387</v>
      </c>
      <c r="N190" t="s">
        <v>23</v>
      </c>
    </row>
    <row r="191" spans="1:14" x14ac:dyDescent="0.2">
      <c r="A191" t="s">
        <v>76</v>
      </c>
      <c r="B191" t="s">
        <v>77</v>
      </c>
      <c r="C191">
        <v>202</v>
      </c>
      <c r="D191" t="s">
        <v>59</v>
      </c>
      <c r="E191">
        <v>5510</v>
      </c>
      <c r="F191" t="s">
        <v>85</v>
      </c>
      <c r="G191">
        <v>236</v>
      </c>
      <c r="H191" t="s">
        <v>25</v>
      </c>
      <c r="I191">
        <v>2016</v>
      </c>
      <c r="J191">
        <v>2016</v>
      </c>
      <c r="K191" t="s">
        <v>22</v>
      </c>
      <c r="L191">
        <v>742000</v>
      </c>
      <c r="N191" t="s">
        <v>23</v>
      </c>
    </row>
    <row r="192" spans="1:14" x14ac:dyDescent="0.2">
      <c r="A192" t="s">
        <v>76</v>
      </c>
      <c r="B192" t="s">
        <v>77</v>
      </c>
      <c r="C192">
        <v>203</v>
      </c>
      <c r="D192" t="s">
        <v>60</v>
      </c>
      <c r="E192">
        <v>5510</v>
      </c>
      <c r="F192" t="s">
        <v>85</v>
      </c>
      <c r="G192">
        <v>236</v>
      </c>
      <c r="H192" t="s">
        <v>25</v>
      </c>
      <c r="I192">
        <v>2016</v>
      </c>
      <c r="J192">
        <v>2016</v>
      </c>
      <c r="K192" t="s">
        <v>22</v>
      </c>
      <c r="L192">
        <v>2104</v>
      </c>
      <c r="M192" t="s">
        <v>35</v>
      </c>
      <c r="N192" t="s">
        <v>36</v>
      </c>
    </row>
    <row r="193" spans="1:14" x14ac:dyDescent="0.2">
      <c r="A193" t="s">
        <v>76</v>
      </c>
      <c r="B193" t="s">
        <v>77</v>
      </c>
      <c r="C193">
        <v>38</v>
      </c>
      <c r="D193" t="s">
        <v>148</v>
      </c>
      <c r="E193">
        <v>5510</v>
      </c>
      <c r="F193" t="s">
        <v>85</v>
      </c>
      <c r="G193">
        <v>236</v>
      </c>
      <c r="H193" t="s">
        <v>25</v>
      </c>
      <c r="I193">
        <v>2016</v>
      </c>
      <c r="J193">
        <v>2016</v>
      </c>
      <c r="K193" t="s">
        <v>22</v>
      </c>
      <c r="L193">
        <v>6714</v>
      </c>
      <c r="M193" t="s">
        <v>35</v>
      </c>
      <c r="N193" t="s">
        <v>36</v>
      </c>
    </row>
    <row r="194" spans="1:14" x14ac:dyDescent="0.2">
      <c r="A194" t="s">
        <v>76</v>
      </c>
      <c r="B194" t="s">
        <v>77</v>
      </c>
      <c r="C194">
        <v>207</v>
      </c>
      <c r="D194" t="s">
        <v>149</v>
      </c>
      <c r="E194">
        <v>5510</v>
      </c>
      <c r="F194" t="s">
        <v>85</v>
      </c>
      <c r="G194">
        <v>236</v>
      </c>
      <c r="H194" t="s">
        <v>25</v>
      </c>
      <c r="I194">
        <v>2016</v>
      </c>
      <c r="J194">
        <v>2016</v>
      </c>
      <c r="K194" t="s">
        <v>22</v>
      </c>
      <c r="L194">
        <v>7</v>
      </c>
      <c r="N194" t="s">
        <v>23</v>
      </c>
    </row>
    <row r="195" spans="1:14" x14ac:dyDescent="0.2">
      <c r="A195" t="s">
        <v>76</v>
      </c>
      <c r="B195" t="s">
        <v>77</v>
      </c>
      <c r="C195">
        <v>211</v>
      </c>
      <c r="D195" t="s">
        <v>150</v>
      </c>
      <c r="E195">
        <v>5510</v>
      </c>
      <c r="F195" t="s">
        <v>85</v>
      </c>
      <c r="G195">
        <v>236</v>
      </c>
      <c r="H195" t="s">
        <v>25</v>
      </c>
      <c r="I195">
        <v>2016</v>
      </c>
      <c r="J195">
        <v>2016</v>
      </c>
      <c r="K195" t="s">
        <v>22</v>
      </c>
      <c r="L195">
        <v>4500</v>
      </c>
      <c r="N195" t="s">
        <v>23</v>
      </c>
    </row>
    <row r="196" spans="1:14" x14ac:dyDescent="0.2">
      <c r="A196" t="s">
        <v>76</v>
      </c>
      <c r="B196" t="s">
        <v>77</v>
      </c>
      <c r="C196">
        <v>212</v>
      </c>
      <c r="D196" t="s">
        <v>151</v>
      </c>
      <c r="E196">
        <v>5510</v>
      </c>
      <c r="F196" t="s">
        <v>85</v>
      </c>
      <c r="G196">
        <v>236</v>
      </c>
      <c r="H196" t="s">
        <v>25</v>
      </c>
      <c r="I196">
        <v>2016</v>
      </c>
      <c r="J196">
        <v>2016</v>
      </c>
      <c r="K196" t="s">
        <v>22</v>
      </c>
      <c r="L196">
        <v>258</v>
      </c>
      <c r="M196" t="s">
        <v>35</v>
      </c>
      <c r="N196" t="s">
        <v>36</v>
      </c>
    </row>
    <row r="197" spans="1:14" x14ac:dyDescent="0.2">
      <c r="A197" t="s">
        <v>76</v>
      </c>
      <c r="B197" t="s">
        <v>77</v>
      </c>
      <c r="C197">
        <v>208</v>
      </c>
      <c r="D197" t="s">
        <v>152</v>
      </c>
      <c r="E197">
        <v>5510</v>
      </c>
      <c r="F197" t="s">
        <v>85</v>
      </c>
      <c r="G197">
        <v>236</v>
      </c>
      <c r="H197" t="s">
        <v>25</v>
      </c>
      <c r="I197">
        <v>2016</v>
      </c>
      <c r="J197">
        <v>2016</v>
      </c>
      <c r="K197" t="s">
        <v>22</v>
      </c>
      <c r="L197">
        <v>28</v>
      </c>
      <c r="M197" t="s">
        <v>35</v>
      </c>
      <c r="N197" t="s">
        <v>36</v>
      </c>
    </row>
    <row r="198" spans="1:14" x14ac:dyDescent="0.2">
      <c r="A198" t="s">
        <v>76</v>
      </c>
      <c r="B198" t="s">
        <v>77</v>
      </c>
      <c r="C198">
        <v>216</v>
      </c>
      <c r="D198" t="s">
        <v>62</v>
      </c>
      <c r="E198">
        <v>5510</v>
      </c>
      <c r="F198" t="s">
        <v>85</v>
      </c>
      <c r="G198">
        <v>236</v>
      </c>
      <c r="H198" t="s">
        <v>25</v>
      </c>
      <c r="I198">
        <v>2016</v>
      </c>
      <c r="J198">
        <v>2016</v>
      </c>
      <c r="K198" t="s">
        <v>22</v>
      </c>
      <c r="L198">
        <v>39495</v>
      </c>
      <c r="M198" t="s">
        <v>35</v>
      </c>
      <c r="N198" t="s">
        <v>36</v>
      </c>
    </row>
    <row r="199" spans="1:14" x14ac:dyDescent="0.2">
      <c r="A199" t="s">
        <v>76</v>
      </c>
      <c r="B199" t="s">
        <v>77</v>
      </c>
      <c r="C199">
        <v>154</v>
      </c>
      <c r="D199" t="s">
        <v>153</v>
      </c>
      <c r="E199">
        <v>5510</v>
      </c>
      <c r="F199" t="s">
        <v>85</v>
      </c>
      <c r="G199">
        <v>236</v>
      </c>
      <c r="H199" t="s">
        <v>25</v>
      </c>
      <c r="I199">
        <v>2016</v>
      </c>
      <c r="J199">
        <v>2016</v>
      </c>
      <c r="K199" t="s">
        <v>22</v>
      </c>
      <c r="L199">
        <v>1</v>
      </c>
      <c r="N199" t="s">
        <v>23</v>
      </c>
    </row>
    <row r="200" spans="1:14" x14ac:dyDescent="0.2">
      <c r="A200" t="s">
        <v>76</v>
      </c>
      <c r="B200" t="s">
        <v>77</v>
      </c>
      <c r="C200">
        <v>176</v>
      </c>
      <c r="D200" t="s">
        <v>154</v>
      </c>
      <c r="E200">
        <v>5510</v>
      </c>
      <c r="F200" t="s">
        <v>85</v>
      </c>
      <c r="G200">
        <v>236</v>
      </c>
      <c r="H200" t="s">
        <v>25</v>
      </c>
      <c r="I200">
        <v>2016</v>
      </c>
      <c r="J200">
        <v>2016</v>
      </c>
      <c r="K200" t="s">
        <v>22</v>
      </c>
      <c r="L200">
        <v>1043</v>
      </c>
      <c r="M200" t="s">
        <v>35</v>
      </c>
      <c r="N200" t="s">
        <v>36</v>
      </c>
    </row>
    <row r="201" spans="1:14" x14ac:dyDescent="0.2">
      <c r="A201" t="s">
        <v>76</v>
      </c>
      <c r="B201" t="s">
        <v>77</v>
      </c>
      <c r="C201">
        <v>217</v>
      </c>
      <c r="D201" t="s">
        <v>63</v>
      </c>
      <c r="E201">
        <v>5510</v>
      </c>
      <c r="F201" t="s">
        <v>85</v>
      </c>
      <c r="G201">
        <v>236</v>
      </c>
      <c r="H201" t="s">
        <v>25</v>
      </c>
      <c r="I201">
        <v>2016</v>
      </c>
      <c r="J201">
        <v>2016</v>
      </c>
      <c r="K201" t="s">
        <v>22</v>
      </c>
      <c r="L201">
        <v>2002</v>
      </c>
      <c r="M201" t="s">
        <v>35</v>
      </c>
      <c r="N201" t="s">
        <v>36</v>
      </c>
    </row>
    <row r="202" spans="1:14" x14ac:dyDescent="0.2">
      <c r="A202" t="s">
        <v>76</v>
      </c>
      <c r="B202" t="s">
        <v>77</v>
      </c>
      <c r="C202">
        <v>223</v>
      </c>
      <c r="D202" t="s">
        <v>64</v>
      </c>
      <c r="E202">
        <v>5510</v>
      </c>
      <c r="F202" t="s">
        <v>85</v>
      </c>
      <c r="G202">
        <v>236</v>
      </c>
      <c r="H202" t="s">
        <v>25</v>
      </c>
      <c r="I202">
        <v>2016</v>
      </c>
      <c r="J202">
        <v>2016</v>
      </c>
      <c r="K202" t="s">
        <v>22</v>
      </c>
      <c r="L202">
        <v>165000</v>
      </c>
      <c r="N202" t="s">
        <v>23</v>
      </c>
    </row>
    <row r="203" spans="1:14" x14ac:dyDescent="0.2">
      <c r="A203" t="s">
        <v>76</v>
      </c>
      <c r="B203" t="s">
        <v>77</v>
      </c>
      <c r="C203">
        <v>226</v>
      </c>
      <c r="D203" t="s">
        <v>155</v>
      </c>
      <c r="E203">
        <v>5510</v>
      </c>
      <c r="F203" t="s">
        <v>85</v>
      </c>
      <c r="G203">
        <v>236</v>
      </c>
      <c r="H203" t="s">
        <v>25</v>
      </c>
      <c r="I203">
        <v>2016</v>
      </c>
      <c r="J203">
        <v>2016</v>
      </c>
      <c r="K203" t="s">
        <v>22</v>
      </c>
      <c r="L203">
        <v>152091</v>
      </c>
      <c r="M203" t="s">
        <v>35</v>
      </c>
      <c r="N203" t="s">
        <v>36</v>
      </c>
    </row>
    <row r="204" spans="1:14" x14ac:dyDescent="0.2">
      <c r="A204" t="s">
        <v>76</v>
      </c>
      <c r="B204" t="s">
        <v>77</v>
      </c>
      <c r="C204">
        <v>230</v>
      </c>
      <c r="D204" t="s">
        <v>65</v>
      </c>
      <c r="E204">
        <v>5510</v>
      </c>
      <c r="F204" t="s">
        <v>85</v>
      </c>
      <c r="G204">
        <v>236</v>
      </c>
      <c r="H204" t="s">
        <v>25</v>
      </c>
      <c r="I204">
        <v>2016</v>
      </c>
      <c r="J204">
        <v>2016</v>
      </c>
      <c r="K204" t="s">
        <v>22</v>
      </c>
      <c r="L204">
        <v>4276990</v>
      </c>
      <c r="N204" t="s">
        <v>23</v>
      </c>
    </row>
    <row r="205" spans="1:14" x14ac:dyDescent="0.2">
      <c r="A205" t="s">
        <v>76</v>
      </c>
      <c r="B205" t="s">
        <v>77</v>
      </c>
      <c r="C205">
        <v>215</v>
      </c>
      <c r="D205" t="s">
        <v>156</v>
      </c>
      <c r="E205">
        <v>5510</v>
      </c>
      <c r="F205" t="s">
        <v>85</v>
      </c>
      <c r="G205">
        <v>236</v>
      </c>
      <c r="H205" t="s">
        <v>25</v>
      </c>
      <c r="I205">
        <v>2016</v>
      </c>
      <c r="J205">
        <v>2016</v>
      </c>
      <c r="K205" t="s">
        <v>22</v>
      </c>
      <c r="L205">
        <v>5708</v>
      </c>
      <c r="M205" t="s">
        <v>35</v>
      </c>
      <c r="N205" t="s">
        <v>36</v>
      </c>
    </row>
    <row r="206" spans="1:14" x14ac:dyDescent="0.2">
      <c r="A206" t="s">
        <v>76</v>
      </c>
      <c r="B206" t="s">
        <v>77</v>
      </c>
      <c r="C206">
        <v>231</v>
      </c>
      <c r="D206" t="s">
        <v>71</v>
      </c>
      <c r="E206">
        <v>5510</v>
      </c>
      <c r="F206" t="s">
        <v>85</v>
      </c>
      <c r="G206">
        <v>236</v>
      </c>
      <c r="H206" t="s">
        <v>25</v>
      </c>
      <c r="I206">
        <v>2016</v>
      </c>
      <c r="J206">
        <v>2016</v>
      </c>
      <c r="K206" t="s">
        <v>22</v>
      </c>
      <c r="L206">
        <v>117208380</v>
      </c>
      <c r="N206" t="s">
        <v>23</v>
      </c>
    </row>
    <row r="207" spans="1:14" x14ac:dyDescent="0.2">
      <c r="A207" t="s">
        <v>76</v>
      </c>
      <c r="B207" t="s">
        <v>77</v>
      </c>
      <c r="C207">
        <v>234</v>
      </c>
      <c r="D207" t="s">
        <v>72</v>
      </c>
      <c r="E207">
        <v>5510</v>
      </c>
      <c r="F207" t="s">
        <v>85</v>
      </c>
      <c r="G207">
        <v>236</v>
      </c>
      <c r="H207" t="s">
        <v>25</v>
      </c>
      <c r="I207">
        <v>2016</v>
      </c>
      <c r="J207">
        <v>2016</v>
      </c>
      <c r="K207" t="s">
        <v>22</v>
      </c>
      <c r="L207">
        <v>2208000</v>
      </c>
      <c r="N207" t="s">
        <v>23</v>
      </c>
    </row>
    <row r="208" spans="1:14" x14ac:dyDescent="0.2">
      <c r="A208" t="s">
        <v>76</v>
      </c>
      <c r="B208" t="s">
        <v>77</v>
      </c>
      <c r="C208">
        <v>236</v>
      </c>
      <c r="D208" t="s">
        <v>157</v>
      </c>
      <c r="E208">
        <v>5510</v>
      </c>
      <c r="F208" t="s">
        <v>85</v>
      </c>
      <c r="G208">
        <v>236</v>
      </c>
      <c r="H208" t="s">
        <v>25</v>
      </c>
      <c r="I208">
        <v>2016</v>
      </c>
      <c r="J208">
        <v>2016</v>
      </c>
      <c r="K208" t="s">
        <v>22</v>
      </c>
      <c r="L208">
        <v>11000</v>
      </c>
      <c r="M208" t="s">
        <v>66</v>
      </c>
      <c r="N208" t="s">
        <v>67</v>
      </c>
    </row>
    <row r="209" spans="1:14" x14ac:dyDescent="0.2">
      <c r="A209" t="s">
        <v>76</v>
      </c>
      <c r="B209" t="s">
        <v>77</v>
      </c>
      <c r="C209">
        <v>237</v>
      </c>
      <c r="D209" t="s">
        <v>158</v>
      </c>
      <c r="E209">
        <v>5510</v>
      </c>
      <c r="F209" t="s">
        <v>85</v>
      </c>
      <c r="G209">
        <v>236</v>
      </c>
      <c r="H209" t="s">
        <v>25</v>
      </c>
      <c r="I209">
        <v>2016</v>
      </c>
      <c r="J209">
        <v>2016</v>
      </c>
      <c r="K209" t="s">
        <v>22</v>
      </c>
      <c r="L209">
        <v>160696</v>
      </c>
      <c r="N209" t="s">
        <v>23</v>
      </c>
    </row>
    <row r="210" spans="1:14" x14ac:dyDescent="0.2">
      <c r="A210" t="s">
        <v>76</v>
      </c>
      <c r="B210" t="s">
        <v>77</v>
      </c>
      <c r="C210">
        <v>251</v>
      </c>
      <c r="D210" t="s">
        <v>159</v>
      </c>
      <c r="E210">
        <v>5510</v>
      </c>
      <c r="F210" t="s">
        <v>85</v>
      </c>
      <c r="G210">
        <v>236</v>
      </c>
      <c r="H210" t="s">
        <v>25</v>
      </c>
      <c r="I210">
        <v>2016</v>
      </c>
      <c r="J210">
        <v>2016</v>
      </c>
      <c r="K210" t="s">
        <v>22</v>
      </c>
      <c r="L210">
        <v>26749</v>
      </c>
      <c r="N210" t="s">
        <v>23</v>
      </c>
    </row>
    <row r="211" spans="1:14" x14ac:dyDescent="0.2">
      <c r="A211" t="s">
        <v>76</v>
      </c>
      <c r="B211" t="s">
        <v>77</v>
      </c>
      <c r="C211">
        <v>181</v>
      </c>
      <c r="D211" t="s">
        <v>160</v>
      </c>
      <c r="E211">
        <v>5510</v>
      </c>
      <c r="F211" t="s">
        <v>85</v>
      </c>
      <c r="G211">
        <v>236</v>
      </c>
      <c r="H211" t="s">
        <v>25</v>
      </c>
      <c r="I211">
        <v>2016</v>
      </c>
      <c r="J211">
        <v>2016</v>
      </c>
      <c r="K211" t="s">
        <v>22</v>
      </c>
      <c r="L211">
        <v>70000</v>
      </c>
      <c r="M211" t="s">
        <v>66</v>
      </c>
      <c r="N211" t="s">
        <v>67</v>
      </c>
    </row>
    <row r="212" spans="1:14" x14ac:dyDescent="0.2">
      <c r="A212" t="s">
        <v>76</v>
      </c>
      <c r="B212" t="s">
        <v>77</v>
      </c>
      <c r="C212">
        <v>3</v>
      </c>
      <c r="D212" t="s">
        <v>78</v>
      </c>
      <c r="E212">
        <v>5419</v>
      </c>
      <c r="F212" t="s">
        <v>81</v>
      </c>
      <c r="G212">
        <v>236</v>
      </c>
      <c r="H212" t="s">
        <v>25</v>
      </c>
      <c r="I212">
        <v>2016</v>
      </c>
      <c r="J212">
        <v>2016</v>
      </c>
      <c r="K212" t="s">
        <v>82</v>
      </c>
      <c r="L212">
        <v>25152</v>
      </c>
      <c r="M212" t="s">
        <v>83</v>
      </c>
      <c r="N212" t="s">
        <v>84</v>
      </c>
    </row>
    <row r="213" spans="1:14" x14ac:dyDescent="0.2">
      <c r="A213" t="s">
        <v>76</v>
      </c>
      <c r="B213" t="s">
        <v>77</v>
      </c>
      <c r="C213">
        <v>7</v>
      </c>
      <c r="D213" t="s">
        <v>86</v>
      </c>
      <c r="E213">
        <v>5419</v>
      </c>
      <c r="F213" t="s">
        <v>81</v>
      </c>
      <c r="G213">
        <v>236</v>
      </c>
      <c r="H213" t="s">
        <v>25</v>
      </c>
      <c r="I213">
        <v>2016</v>
      </c>
      <c r="J213">
        <v>2016</v>
      </c>
      <c r="K213" t="s">
        <v>82</v>
      </c>
      <c r="L213">
        <v>6175</v>
      </c>
      <c r="M213" t="s">
        <v>83</v>
      </c>
      <c r="N213" t="s">
        <v>84</v>
      </c>
    </row>
    <row r="214" spans="1:14" x14ac:dyDescent="0.2">
      <c r="A214" t="s">
        <v>76</v>
      </c>
      <c r="B214" t="s">
        <v>77</v>
      </c>
      <c r="C214">
        <v>9</v>
      </c>
      <c r="D214" t="s">
        <v>18</v>
      </c>
      <c r="E214">
        <v>5419</v>
      </c>
      <c r="F214" t="s">
        <v>81</v>
      </c>
      <c r="G214">
        <v>236</v>
      </c>
      <c r="H214" t="s">
        <v>25</v>
      </c>
      <c r="I214">
        <v>2016</v>
      </c>
      <c r="J214">
        <v>2016</v>
      </c>
      <c r="K214" t="s">
        <v>82</v>
      </c>
      <c r="L214">
        <v>30146</v>
      </c>
      <c r="M214" t="s">
        <v>83</v>
      </c>
      <c r="N214" t="s">
        <v>84</v>
      </c>
    </row>
    <row r="215" spans="1:14" x14ac:dyDescent="0.2">
      <c r="A215" t="s">
        <v>76</v>
      </c>
      <c r="B215" t="s">
        <v>77</v>
      </c>
      <c r="C215">
        <v>10</v>
      </c>
      <c r="D215" t="s">
        <v>27</v>
      </c>
      <c r="E215">
        <v>5419</v>
      </c>
      <c r="F215" t="s">
        <v>81</v>
      </c>
      <c r="G215">
        <v>236</v>
      </c>
      <c r="H215" t="s">
        <v>25</v>
      </c>
      <c r="I215">
        <v>2016</v>
      </c>
      <c r="J215">
        <v>2016</v>
      </c>
      <c r="K215" t="s">
        <v>82</v>
      </c>
      <c r="L215">
        <v>21422</v>
      </c>
      <c r="M215" t="s">
        <v>83</v>
      </c>
      <c r="N215" t="s">
        <v>84</v>
      </c>
    </row>
    <row r="216" spans="1:14" x14ac:dyDescent="0.2">
      <c r="A216" t="s">
        <v>76</v>
      </c>
      <c r="B216" t="s">
        <v>77</v>
      </c>
      <c r="C216">
        <v>11</v>
      </c>
      <c r="D216" t="s">
        <v>29</v>
      </c>
      <c r="E216">
        <v>5419</v>
      </c>
      <c r="F216" t="s">
        <v>81</v>
      </c>
      <c r="G216">
        <v>236</v>
      </c>
      <c r="H216" t="s">
        <v>25</v>
      </c>
      <c r="I216">
        <v>2016</v>
      </c>
      <c r="J216">
        <v>2016</v>
      </c>
      <c r="K216" t="s">
        <v>82</v>
      </c>
      <c r="L216">
        <v>30648</v>
      </c>
      <c r="M216" t="s">
        <v>83</v>
      </c>
      <c r="N216" t="s">
        <v>84</v>
      </c>
    </row>
    <row r="217" spans="1:14" x14ac:dyDescent="0.2">
      <c r="A217" t="s">
        <v>76</v>
      </c>
      <c r="B217" t="s">
        <v>77</v>
      </c>
      <c r="C217">
        <v>52</v>
      </c>
      <c r="D217" t="s">
        <v>87</v>
      </c>
      <c r="E217">
        <v>5419</v>
      </c>
      <c r="F217" t="s">
        <v>81</v>
      </c>
      <c r="G217">
        <v>236</v>
      </c>
      <c r="H217" t="s">
        <v>25</v>
      </c>
      <c r="I217">
        <v>2016</v>
      </c>
      <c r="J217">
        <v>2016</v>
      </c>
      <c r="K217" t="s">
        <v>82</v>
      </c>
      <c r="L217">
        <v>6067</v>
      </c>
      <c r="M217" t="s">
        <v>83</v>
      </c>
      <c r="N217" t="s">
        <v>84</v>
      </c>
    </row>
    <row r="218" spans="1:14" x14ac:dyDescent="0.2">
      <c r="A218" t="s">
        <v>76</v>
      </c>
      <c r="B218" t="s">
        <v>77</v>
      </c>
      <c r="C218">
        <v>16</v>
      </c>
      <c r="D218" t="s">
        <v>88</v>
      </c>
      <c r="E218">
        <v>5419</v>
      </c>
      <c r="F218" t="s">
        <v>81</v>
      </c>
      <c r="G218">
        <v>236</v>
      </c>
      <c r="H218" t="s">
        <v>25</v>
      </c>
      <c r="I218">
        <v>2016</v>
      </c>
      <c r="J218">
        <v>2016</v>
      </c>
      <c r="K218" t="s">
        <v>82</v>
      </c>
      <c r="L218">
        <v>18319</v>
      </c>
      <c r="M218" t="s">
        <v>83</v>
      </c>
      <c r="N218" t="s">
        <v>84</v>
      </c>
    </row>
    <row r="219" spans="1:14" x14ac:dyDescent="0.2">
      <c r="A219" t="s">
        <v>76</v>
      </c>
      <c r="B219" t="s">
        <v>77</v>
      </c>
      <c r="C219">
        <v>23</v>
      </c>
      <c r="D219" t="s">
        <v>89</v>
      </c>
      <c r="E219">
        <v>5419</v>
      </c>
      <c r="F219" t="s">
        <v>81</v>
      </c>
      <c r="G219">
        <v>236</v>
      </c>
      <c r="H219" t="s">
        <v>25</v>
      </c>
      <c r="I219">
        <v>2016</v>
      </c>
      <c r="J219">
        <v>2016</v>
      </c>
      <c r="K219" t="s">
        <v>82</v>
      </c>
      <c r="L219">
        <v>27276</v>
      </c>
      <c r="M219" t="s">
        <v>83</v>
      </c>
      <c r="N219" t="s">
        <v>84</v>
      </c>
    </row>
    <row r="220" spans="1:14" x14ac:dyDescent="0.2">
      <c r="A220" t="s">
        <v>76</v>
      </c>
      <c r="B220" t="s">
        <v>77</v>
      </c>
      <c r="C220">
        <v>53</v>
      </c>
      <c r="D220" t="s">
        <v>90</v>
      </c>
      <c r="E220">
        <v>5419</v>
      </c>
      <c r="F220" t="s">
        <v>81</v>
      </c>
      <c r="G220">
        <v>236</v>
      </c>
      <c r="H220" t="s">
        <v>25</v>
      </c>
      <c r="I220">
        <v>2016</v>
      </c>
      <c r="J220">
        <v>2016</v>
      </c>
      <c r="K220" t="s">
        <v>82</v>
      </c>
      <c r="L220">
        <v>10244</v>
      </c>
      <c r="M220" t="s">
        <v>83</v>
      </c>
      <c r="N220" t="s">
        <v>84</v>
      </c>
    </row>
    <row r="221" spans="1:14" x14ac:dyDescent="0.2">
      <c r="A221" t="s">
        <v>76</v>
      </c>
      <c r="B221" t="s">
        <v>77</v>
      </c>
      <c r="C221">
        <v>18</v>
      </c>
      <c r="D221" t="s">
        <v>91</v>
      </c>
      <c r="E221">
        <v>5419</v>
      </c>
      <c r="F221" t="s">
        <v>81</v>
      </c>
      <c r="G221">
        <v>236</v>
      </c>
      <c r="H221" t="s">
        <v>25</v>
      </c>
      <c r="I221">
        <v>2016</v>
      </c>
      <c r="J221">
        <v>2016</v>
      </c>
      <c r="K221" t="s">
        <v>82</v>
      </c>
      <c r="L221">
        <v>11397</v>
      </c>
      <c r="M221" t="s">
        <v>83</v>
      </c>
      <c r="N221" t="s">
        <v>84</v>
      </c>
    </row>
    <row r="222" spans="1:14" x14ac:dyDescent="0.2">
      <c r="A222" t="s">
        <v>76</v>
      </c>
      <c r="B222" t="s">
        <v>77</v>
      </c>
      <c r="C222">
        <v>19</v>
      </c>
      <c r="D222" t="s">
        <v>92</v>
      </c>
      <c r="E222">
        <v>5419</v>
      </c>
      <c r="F222" t="s">
        <v>81</v>
      </c>
      <c r="G222">
        <v>236</v>
      </c>
      <c r="H222" t="s">
        <v>25</v>
      </c>
      <c r="I222">
        <v>2016</v>
      </c>
      <c r="J222">
        <v>2016</v>
      </c>
      <c r="K222" t="s">
        <v>82</v>
      </c>
      <c r="L222">
        <v>23980</v>
      </c>
      <c r="M222" t="s">
        <v>83</v>
      </c>
      <c r="N222" t="s">
        <v>84</v>
      </c>
    </row>
    <row r="223" spans="1:14" x14ac:dyDescent="0.2">
      <c r="A223" t="s">
        <v>76</v>
      </c>
      <c r="B223" t="s">
        <v>77</v>
      </c>
      <c r="C223">
        <v>80</v>
      </c>
      <c r="D223" t="s">
        <v>93</v>
      </c>
      <c r="E223">
        <v>5419</v>
      </c>
      <c r="F223" t="s">
        <v>81</v>
      </c>
      <c r="G223">
        <v>236</v>
      </c>
      <c r="H223" t="s">
        <v>25</v>
      </c>
      <c r="I223">
        <v>2016</v>
      </c>
      <c r="J223">
        <v>2016</v>
      </c>
      <c r="K223" t="s">
        <v>82</v>
      </c>
      <c r="L223">
        <v>26576</v>
      </c>
      <c r="M223" t="s">
        <v>83</v>
      </c>
      <c r="N223" t="s">
        <v>84</v>
      </c>
    </row>
    <row r="224" spans="1:14" x14ac:dyDescent="0.2">
      <c r="A224" t="s">
        <v>76</v>
      </c>
      <c r="B224" t="s">
        <v>77</v>
      </c>
      <c r="C224">
        <v>21</v>
      </c>
      <c r="D224" t="s">
        <v>31</v>
      </c>
      <c r="E224">
        <v>5419</v>
      </c>
      <c r="F224" t="s">
        <v>81</v>
      </c>
      <c r="G224">
        <v>236</v>
      </c>
      <c r="H224" t="s">
        <v>25</v>
      </c>
      <c r="I224">
        <v>2016</v>
      </c>
      <c r="J224">
        <v>2016</v>
      </c>
      <c r="K224" t="s">
        <v>82</v>
      </c>
      <c r="L224">
        <v>29046</v>
      </c>
      <c r="M224" t="s">
        <v>83</v>
      </c>
      <c r="N224" t="s">
        <v>84</v>
      </c>
    </row>
    <row r="225" spans="1:14" x14ac:dyDescent="0.2">
      <c r="A225" t="s">
        <v>76</v>
      </c>
      <c r="B225" t="s">
        <v>77</v>
      </c>
      <c r="C225">
        <v>27</v>
      </c>
      <c r="D225" t="s">
        <v>94</v>
      </c>
      <c r="E225">
        <v>5419</v>
      </c>
      <c r="F225" t="s">
        <v>81</v>
      </c>
      <c r="G225">
        <v>236</v>
      </c>
      <c r="H225" t="s">
        <v>25</v>
      </c>
      <c r="I225">
        <v>2016</v>
      </c>
      <c r="J225">
        <v>2016</v>
      </c>
      <c r="K225" t="s">
        <v>82</v>
      </c>
      <c r="L225">
        <v>12923</v>
      </c>
      <c r="M225" t="s">
        <v>83</v>
      </c>
      <c r="N225" t="s">
        <v>84</v>
      </c>
    </row>
    <row r="226" spans="1:14" x14ac:dyDescent="0.2">
      <c r="A226" t="s">
        <v>76</v>
      </c>
      <c r="B226" t="s">
        <v>77</v>
      </c>
      <c r="C226">
        <v>233</v>
      </c>
      <c r="D226" t="s">
        <v>95</v>
      </c>
      <c r="E226">
        <v>5419</v>
      </c>
      <c r="F226" t="s">
        <v>81</v>
      </c>
      <c r="G226">
        <v>236</v>
      </c>
      <c r="H226" t="s">
        <v>25</v>
      </c>
      <c r="I226">
        <v>2016</v>
      </c>
      <c r="J226">
        <v>2016</v>
      </c>
      <c r="K226" t="s">
        <v>82</v>
      </c>
      <c r="L226">
        <v>12500</v>
      </c>
      <c r="M226" t="s">
        <v>83</v>
      </c>
      <c r="N226" t="s">
        <v>84</v>
      </c>
    </row>
    <row r="227" spans="1:14" x14ac:dyDescent="0.2">
      <c r="A227" t="s">
        <v>76</v>
      </c>
      <c r="B227" t="s">
        <v>77</v>
      </c>
      <c r="C227">
        <v>29</v>
      </c>
      <c r="D227" t="s">
        <v>96</v>
      </c>
      <c r="E227">
        <v>5419</v>
      </c>
      <c r="F227" t="s">
        <v>81</v>
      </c>
      <c r="G227">
        <v>236</v>
      </c>
      <c r="H227" t="s">
        <v>25</v>
      </c>
      <c r="I227">
        <v>2016</v>
      </c>
      <c r="J227">
        <v>2016</v>
      </c>
      <c r="K227" t="s">
        <v>82</v>
      </c>
      <c r="L227">
        <v>8206</v>
      </c>
      <c r="M227" t="s">
        <v>83</v>
      </c>
      <c r="N227" t="s">
        <v>84</v>
      </c>
    </row>
    <row r="228" spans="1:14" x14ac:dyDescent="0.2">
      <c r="A228" t="s">
        <v>76</v>
      </c>
      <c r="B228" t="s">
        <v>77</v>
      </c>
      <c r="C228">
        <v>115</v>
      </c>
      <c r="D228" t="s">
        <v>97</v>
      </c>
      <c r="E228">
        <v>5419</v>
      </c>
      <c r="F228" t="s">
        <v>81</v>
      </c>
      <c r="G228">
        <v>236</v>
      </c>
      <c r="H228" t="s">
        <v>25</v>
      </c>
      <c r="I228">
        <v>2016</v>
      </c>
      <c r="J228">
        <v>2016</v>
      </c>
      <c r="K228" t="s">
        <v>82</v>
      </c>
      <c r="L228">
        <v>15882</v>
      </c>
      <c r="M228" t="s">
        <v>83</v>
      </c>
      <c r="N228" t="s">
        <v>84</v>
      </c>
    </row>
    <row r="229" spans="1:14" x14ac:dyDescent="0.2">
      <c r="A229" t="s">
        <v>76</v>
      </c>
      <c r="B229" t="s">
        <v>77</v>
      </c>
      <c r="C229">
        <v>32</v>
      </c>
      <c r="D229" t="s">
        <v>98</v>
      </c>
      <c r="E229">
        <v>5419</v>
      </c>
      <c r="F229" t="s">
        <v>81</v>
      </c>
      <c r="G229">
        <v>236</v>
      </c>
      <c r="H229" t="s">
        <v>25</v>
      </c>
      <c r="I229">
        <v>2016</v>
      </c>
      <c r="J229">
        <v>2016</v>
      </c>
      <c r="K229" t="s">
        <v>82</v>
      </c>
      <c r="L229">
        <v>13750</v>
      </c>
      <c r="M229" t="s">
        <v>83</v>
      </c>
      <c r="N229" t="s">
        <v>84</v>
      </c>
    </row>
    <row r="230" spans="1:14" x14ac:dyDescent="0.2">
      <c r="A230" t="s">
        <v>76</v>
      </c>
      <c r="B230" t="s">
        <v>77</v>
      </c>
      <c r="C230">
        <v>33</v>
      </c>
      <c r="D230" t="s">
        <v>33</v>
      </c>
      <c r="E230">
        <v>5419</v>
      </c>
      <c r="F230" t="s">
        <v>81</v>
      </c>
      <c r="G230">
        <v>236</v>
      </c>
      <c r="H230" t="s">
        <v>25</v>
      </c>
      <c r="I230">
        <v>2016</v>
      </c>
      <c r="J230">
        <v>2016</v>
      </c>
      <c r="K230" t="s">
        <v>82</v>
      </c>
      <c r="L230">
        <v>26602</v>
      </c>
      <c r="M230" t="s">
        <v>83</v>
      </c>
      <c r="N230" t="s">
        <v>84</v>
      </c>
    </row>
    <row r="231" spans="1:14" x14ac:dyDescent="0.2">
      <c r="A231" t="s">
        <v>76</v>
      </c>
      <c r="B231" t="s">
        <v>77</v>
      </c>
      <c r="C231">
        <v>351</v>
      </c>
      <c r="D231" t="s">
        <v>100</v>
      </c>
      <c r="E231">
        <v>5419</v>
      </c>
      <c r="F231" t="s">
        <v>81</v>
      </c>
      <c r="G231">
        <v>236</v>
      </c>
      <c r="H231" t="s">
        <v>25</v>
      </c>
      <c r="I231">
        <v>2016</v>
      </c>
      <c r="J231">
        <v>2016</v>
      </c>
      <c r="K231" t="s">
        <v>82</v>
      </c>
      <c r="L231">
        <v>18019</v>
      </c>
      <c r="M231" t="s">
        <v>83</v>
      </c>
      <c r="N231" t="s">
        <v>84</v>
      </c>
    </row>
    <row r="232" spans="1:14" x14ac:dyDescent="0.2">
      <c r="A232" t="s">
        <v>76</v>
      </c>
      <c r="B232" t="s">
        <v>77</v>
      </c>
      <c r="C232">
        <v>41</v>
      </c>
      <c r="D232" t="s">
        <v>24</v>
      </c>
      <c r="E232">
        <v>5419</v>
      </c>
      <c r="F232" t="s">
        <v>81</v>
      </c>
      <c r="G232">
        <v>236</v>
      </c>
      <c r="H232" t="s">
        <v>25</v>
      </c>
      <c r="I232">
        <v>2016</v>
      </c>
      <c r="J232">
        <v>2016</v>
      </c>
      <c r="K232" t="s">
        <v>82</v>
      </c>
      <c r="L232">
        <v>18019</v>
      </c>
      <c r="M232" t="s">
        <v>83</v>
      </c>
      <c r="N232" t="s">
        <v>84</v>
      </c>
    </row>
    <row r="233" spans="1:14" x14ac:dyDescent="0.2">
      <c r="A233" t="s">
        <v>76</v>
      </c>
      <c r="B233" t="s">
        <v>77</v>
      </c>
      <c r="C233">
        <v>214</v>
      </c>
      <c r="D233" t="s">
        <v>26</v>
      </c>
      <c r="E233">
        <v>5419</v>
      </c>
      <c r="F233" t="s">
        <v>81</v>
      </c>
      <c r="G233">
        <v>236</v>
      </c>
      <c r="H233" t="s">
        <v>25</v>
      </c>
      <c r="I233">
        <v>2016</v>
      </c>
      <c r="J233">
        <v>2016</v>
      </c>
      <c r="K233" t="s">
        <v>82</v>
      </c>
      <c r="L233">
        <v>17433</v>
      </c>
      <c r="M233" t="s">
        <v>83</v>
      </c>
      <c r="N233" t="s">
        <v>84</v>
      </c>
    </row>
    <row r="234" spans="1:14" x14ac:dyDescent="0.2">
      <c r="A234" t="s">
        <v>76</v>
      </c>
      <c r="B234" t="s">
        <v>77</v>
      </c>
      <c r="C234">
        <v>44</v>
      </c>
      <c r="D234" t="s">
        <v>103</v>
      </c>
      <c r="E234">
        <v>5419</v>
      </c>
      <c r="F234" t="s">
        <v>81</v>
      </c>
      <c r="G234">
        <v>236</v>
      </c>
      <c r="H234" t="s">
        <v>25</v>
      </c>
      <c r="I234">
        <v>2016</v>
      </c>
      <c r="J234">
        <v>2016</v>
      </c>
      <c r="K234" t="s">
        <v>82</v>
      </c>
      <c r="L234">
        <v>24949</v>
      </c>
      <c r="M234" t="s">
        <v>83</v>
      </c>
      <c r="N234" t="s">
        <v>84</v>
      </c>
    </row>
    <row r="235" spans="1:14" x14ac:dyDescent="0.2">
      <c r="A235" t="s">
        <v>76</v>
      </c>
      <c r="B235" t="s">
        <v>77</v>
      </c>
      <c r="C235">
        <v>107</v>
      </c>
      <c r="D235" t="s">
        <v>106</v>
      </c>
      <c r="E235">
        <v>5419</v>
      </c>
      <c r="F235" t="s">
        <v>81</v>
      </c>
      <c r="G235">
        <v>236</v>
      </c>
      <c r="H235" t="s">
        <v>25</v>
      </c>
      <c r="I235">
        <v>2016</v>
      </c>
      <c r="J235">
        <v>2016</v>
      </c>
      <c r="K235" t="s">
        <v>82</v>
      </c>
      <c r="L235">
        <v>9725</v>
      </c>
      <c r="M235" t="s">
        <v>83</v>
      </c>
      <c r="N235" t="s">
        <v>84</v>
      </c>
    </row>
    <row r="236" spans="1:14" x14ac:dyDescent="0.2">
      <c r="A236" t="s">
        <v>76</v>
      </c>
      <c r="B236" t="s">
        <v>77</v>
      </c>
      <c r="C236">
        <v>98</v>
      </c>
      <c r="D236" t="s">
        <v>107</v>
      </c>
      <c r="E236">
        <v>5419</v>
      </c>
      <c r="F236" t="s">
        <v>81</v>
      </c>
      <c r="G236">
        <v>236</v>
      </c>
      <c r="H236" t="s">
        <v>25</v>
      </c>
      <c r="I236">
        <v>2016</v>
      </c>
      <c r="J236">
        <v>2016</v>
      </c>
      <c r="K236" t="s">
        <v>82</v>
      </c>
      <c r="L236">
        <v>31047</v>
      </c>
      <c r="M236" t="s">
        <v>83</v>
      </c>
      <c r="N236" t="s">
        <v>84</v>
      </c>
    </row>
    <row r="237" spans="1:14" x14ac:dyDescent="0.2">
      <c r="A237" t="s">
        <v>76</v>
      </c>
      <c r="B237" t="s">
        <v>77</v>
      </c>
      <c r="C237">
        <v>167</v>
      </c>
      <c r="D237" t="s">
        <v>108</v>
      </c>
      <c r="E237">
        <v>5419</v>
      </c>
      <c r="F237" t="s">
        <v>81</v>
      </c>
      <c r="G237">
        <v>236</v>
      </c>
      <c r="H237" t="s">
        <v>25</v>
      </c>
      <c r="I237">
        <v>2016</v>
      </c>
      <c r="J237">
        <v>2016</v>
      </c>
      <c r="K237" t="s">
        <v>82</v>
      </c>
      <c r="L237">
        <v>26369</v>
      </c>
      <c r="M237" t="s">
        <v>83</v>
      </c>
      <c r="N237" t="s">
        <v>84</v>
      </c>
    </row>
    <row r="238" spans="1:14" x14ac:dyDescent="0.2">
      <c r="A238" t="s">
        <v>76</v>
      </c>
      <c r="B238" t="s">
        <v>77</v>
      </c>
      <c r="C238">
        <v>116</v>
      </c>
      <c r="D238" t="s">
        <v>109</v>
      </c>
      <c r="E238">
        <v>5419</v>
      </c>
      <c r="F238" t="s">
        <v>81</v>
      </c>
      <c r="G238">
        <v>236</v>
      </c>
      <c r="H238" t="s">
        <v>25</v>
      </c>
      <c r="I238">
        <v>2016</v>
      </c>
      <c r="J238">
        <v>2016</v>
      </c>
      <c r="K238" t="s">
        <v>82</v>
      </c>
      <c r="L238">
        <v>11612</v>
      </c>
      <c r="M238" t="s">
        <v>83</v>
      </c>
      <c r="N238" t="s">
        <v>84</v>
      </c>
    </row>
    <row r="239" spans="1:14" x14ac:dyDescent="0.2">
      <c r="A239" t="s">
        <v>76</v>
      </c>
      <c r="B239" t="s">
        <v>77</v>
      </c>
      <c r="C239">
        <v>250</v>
      </c>
      <c r="D239" t="s">
        <v>110</v>
      </c>
      <c r="E239">
        <v>5419</v>
      </c>
      <c r="F239" t="s">
        <v>81</v>
      </c>
      <c r="G239">
        <v>236</v>
      </c>
      <c r="H239" t="s">
        <v>25</v>
      </c>
      <c r="I239">
        <v>2016</v>
      </c>
      <c r="J239">
        <v>2016</v>
      </c>
      <c r="K239" t="s">
        <v>82</v>
      </c>
      <c r="L239">
        <v>4375</v>
      </c>
      <c r="M239" t="s">
        <v>83</v>
      </c>
      <c r="N239" t="s">
        <v>84</v>
      </c>
    </row>
    <row r="240" spans="1:14" x14ac:dyDescent="0.2">
      <c r="A240" t="s">
        <v>76</v>
      </c>
      <c r="B240" t="s">
        <v>77</v>
      </c>
      <c r="C240">
        <v>58</v>
      </c>
      <c r="D240" t="s">
        <v>111</v>
      </c>
      <c r="E240">
        <v>5419</v>
      </c>
      <c r="F240" t="s">
        <v>81</v>
      </c>
      <c r="G240">
        <v>236</v>
      </c>
      <c r="H240" t="s">
        <v>25</v>
      </c>
      <c r="I240">
        <v>2016</v>
      </c>
      <c r="J240">
        <v>2016</v>
      </c>
      <c r="K240" t="s">
        <v>82</v>
      </c>
      <c r="L240">
        <v>15901</v>
      </c>
      <c r="M240" t="s">
        <v>83</v>
      </c>
      <c r="N240" t="s">
        <v>84</v>
      </c>
    </row>
    <row r="241" spans="1:14" x14ac:dyDescent="0.2">
      <c r="A241" t="s">
        <v>76</v>
      </c>
      <c r="B241" t="s">
        <v>77</v>
      </c>
      <c r="C241">
        <v>59</v>
      </c>
      <c r="D241" t="s">
        <v>112</v>
      </c>
      <c r="E241">
        <v>5419</v>
      </c>
      <c r="F241" t="s">
        <v>81</v>
      </c>
      <c r="G241">
        <v>236</v>
      </c>
      <c r="H241" t="s">
        <v>25</v>
      </c>
      <c r="I241">
        <v>2016</v>
      </c>
      <c r="J241">
        <v>2016</v>
      </c>
      <c r="K241" t="s">
        <v>82</v>
      </c>
      <c r="L241">
        <v>35000</v>
      </c>
      <c r="M241" t="s">
        <v>83</v>
      </c>
      <c r="N241" t="s">
        <v>84</v>
      </c>
    </row>
    <row r="242" spans="1:14" x14ac:dyDescent="0.2">
      <c r="A242" t="s">
        <v>76</v>
      </c>
      <c r="B242" t="s">
        <v>77</v>
      </c>
      <c r="C242">
        <v>60</v>
      </c>
      <c r="D242" t="s">
        <v>113</v>
      </c>
      <c r="E242">
        <v>5419</v>
      </c>
      <c r="F242" t="s">
        <v>81</v>
      </c>
      <c r="G242">
        <v>236</v>
      </c>
      <c r="H242" t="s">
        <v>25</v>
      </c>
      <c r="I242">
        <v>2016</v>
      </c>
      <c r="J242">
        <v>2016</v>
      </c>
      <c r="K242" t="s">
        <v>82</v>
      </c>
      <c r="L242">
        <v>18733</v>
      </c>
      <c r="M242" t="s">
        <v>83</v>
      </c>
      <c r="N242" t="s">
        <v>84</v>
      </c>
    </row>
    <row r="243" spans="1:14" x14ac:dyDescent="0.2">
      <c r="A243" t="s">
        <v>76</v>
      </c>
      <c r="B243" t="s">
        <v>77</v>
      </c>
      <c r="C243">
        <v>238</v>
      </c>
      <c r="D243" t="s">
        <v>114</v>
      </c>
      <c r="E243">
        <v>5419</v>
      </c>
      <c r="F243" t="s">
        <v>81</v>
      </c>
      <c r="G243">
        <v>236</v>
      </c>
      <c r="H243" t="s">
        <v>25</v>
      </c>
      <c r="I243">
        <v>2016</v>
      </c>
      <c r="J243">
        <v>2016</v>
      </c>
      <c r="K243" t="s">
        <v>82</v>
      </c>
      <c r="L243">
        <v>22174</v>
      </c>
      <c r="M243" t="s">
        <v>83</v>
      </c>
      <c r="N243" t="s">
        <v>84</v>
      </c>
    </row>
    <row r="244" spans="1:14" x14ac:dyDescent="0.2">
      <c r="A244" t="s">
        <v>76</v>
      </c>
      <c r="B244" t="s">
        <v>77</v>
      </c>
      <c r="C244">
        <v>68</v>
      </c>
      <c r="D244" t="s">
        <v>39</v>
      </c>
      <c r="E244">
        <v>5419</v>
      </c>
      <c r="F244" t="s">
        <v>81</v>
      </c>
      <c r="G244">
        <v>236</v>
      </c>
      <c r="H244" t="s">
        <v>25</v>
      </c>
      <c r="I244">
        <v>2016</v>
      </c>
      <c r="J244">
        <v>2016</v>
      </c>
      <c r="K244" t="s">
        <v>82</v>
      </c>
      <c r="L244">
        <v>24849</v>
      </c>
      <c r="M244" t="s">
        <v>83</v>
      </c>
      <c r="N244" t="s">
        <v>84</v>
      </c>
    </row>
    <row r="245" spans="1:14" x14ac:dyDescent="0.2">
      <c r="A245" t="s">
        <v>76</v>
      </c>
      <c r="B245" t="s">
        <v>77</v>
      </c>
      <c r="C245">
        <v>74</v>
      </c>
      <c r="D245" t="s">
        <v>116</v>
      </c>
      <c r="E245">
        <v>5419</v>
      </c>
      <c r="F245" t="s">
        <v>81</v>
      </c>
      <c r="G245">
        <v>236</v>
      </c>
      <c r="H245" t="s">
        <v>25</v>
      </c>
      <c r="I245">
        <v>2016</v>
      </c>
      <c r="J245">
        <v>2016</v>
      </c>
      <c r="K245" t="s">
        <v>82</v>
      </c>
      <c r="L245">
        <v>8777</v>
      </c>
      <c r="M245" t="s">
        <v>83</v>
      </c>
      <c r="N245" t="s">
        <v>84</v>
      </c>
    </row>
    <row r="246" spans="1:14" x14ac:dyDescent="0.2">
      <c r="A246" t="s">
        <v>76</v>
      </c>
      <c r="B246" t="s">
        <v>77</v>
      </c>
      <c r="C246">
        <v>73</v>
      </c>
      <c r="D246" t="s">
        <v>117</v>
      </c>
      <c r="E246">
        <v>5419</v>
      </c>
      <c r="F246" t="s">
        <v>81</v>
      </c>
      <c r="G246">
        <v>236</v>
      </c>
      <c r="H246" t="s">
        <v>25</v>
      </c>
      <c r="I246">
        <v>2016</v>
      </c>
      <c r="J246">
        <v>2016</v>
      </c>
      <c r="K246" t="s">
        <v>82</v>
      </c>
      <c r="L246">
        <v>37592</v>
      </c>
      <c r="M246" t="s">
        <v>83</v>
      </c>
      <c r="N246" t="s">
        <v>84</v>
      </c>
    </row>
    <row r="247" spans="1:14" x14ac:dyDescent="0.2">
      <c r="A247" t="s">
        <v>76</v>
      </c>
      <c r="B247" t="s">
        <v>77</v>
      </c>
      <c r="C247">
        <v>79</v>
      </c>
      <c r="D247" t="s">
        <v>40</v>
      </c>
      <c r="E247">
        <v>5419</v>
      </c>
      <c r="F247" t="s">
        <v>81</v>
      </c>
      <c r="G247">
        <v>236</v>
      </c>
      <c r="H247" t="s">
        <v>25</v>
      </c>
      <c r="I247">
        <v>2016</v>
      </c>
      <c r="J247">
        <v>2016</v>
      </c>
      <c r="K247" t="s">
        <v>82</v>
      </c>
      <c r="L247">
        <v>27333</v>
      </c>
      <c r="M247" t="s">
        <v>83</v>
      </c>
      <c r="N247" t="s">
        <v>84</v>
      </c>
    </row>
    <row r="248" spans="1:14" x14ac:dyDescent="0.2">
      <c r="A248" t="s">
        <v>76</v>
      </c>
      <c r="B248" t="s">
        <v>77</v>
      </c>
      <c r="C248">
        <v>84</v>
      </c>
      <c r="D248" t="s">
        <v>41</v>
      </c>
      <c r="E248">
        <v>5419</v>
      </c>
      <c r="F248" t="s">
        <v>81</v>
      </c>
      <c r="G248">
        <v>236</v>
      </c>
      <c r="H248" t="s">
        <v>25</v>
      </c>
      <c r="I248">
        <v>2016</v>
      </c>
      <c r="J248">
        <v>2016</v>
      </c>
      <c r="K248" t="s">
        <v>82</v>
      </c>
      <c r="L248">
        <v>31112</v>
      </c>
      <c r="M248" t="s">
        <v>83</v>
      </c>
      <c r="N248" t="s">
        <v>84</v>
      </c>
    </row>
    <row r="249" spans="1:14" x14ac:dyDescent="0.2">
      <c r="A249" t="s">
        <v>76</v>
      </c>
      <c r="B249" t="s">
        <v>77</v>
      </c>
      <c r="C249">
        <v>89</v>
      </c>
      <c r="D249" t="s">
        <v>118</v>
      </c>
      <c r="E249">
        <v>5419</v>
      </c>
      <c r="F249" t="s">
        <v>81</v>
      </c>
      <c r="G249">
        <v>236</v>
      </c>
      <c r="H249" t="s">
        <v>25</v>
      </c>
      <c r="I249">
        <v>2016</v>
      </c>
      <c r="J249">
        <v>2016</v>
      </c>
      <c r="K249" t="s">
        <v>82</v>
      </c>
      <c r="L249">
        <v>25333</v>
      </c>
      <c r="M249" t="s">
        <v>83</v>
      </c>
      <c r="N249" t="s">
        <v>84</v>
      </c>
    </row>
    <row r="250" spans="1:14" x14ac:dyDescent="0.2">
      <c r="A250" t="s">
        <v>76</v>
      </c>
      <c r="B250" t="s">
        <v>77</v>
      </c>
      <c r="C250">
        <v>95</v>
      </c>
      <c r="D250" t="s">
        <v>120</v>
      </c>
      <c r="E250">
        <v>5419</v>
      </c>
      <c r="F250" t="s">
        <v>81</v>
      </c>
      <c r="G250">
        <v>236</v>
      </c>
      <c r="H250" t="s">
        <v>25</v>
      </c>
      <c r="I250">
        <v>2016</v>
      </c>
      <c r="J250">
        <v>2016</v>
      </c>
      <c r="K250" t="s">
        <v>82</v>
      </c>
      <c r="L250">
        <v>21148</v>
      </c>
      <c r="M250" t="s">
        <v>83</v>
      </c>
      <c r="N250" t="s">
        <v>84</v>
      </c>
    </row>
    <row r="251" spans="1:14" x14ac:dyDescent="0.2">
      <c r="A251" t="s">
        <v>76</v>
      </c>
      <c r="B251" t="s">
        <v>77</v>
      </c>
      <c r="C251">
        <v>97</v>
      </c>
      <c r="D251" t="s">
        <v>121</v>
      </c>
      <c r="E251">
        <v>5419</v>
      </c>
      <c r="F251" t="s">
        <v>81</v>
      </c>
      <c r="G251">
        <v>236</v>
      </c>
      <c r="H251" t="s">
        <v>25</v>
      </c>
      <c r="I251">
        <v>2016</v>
      </c>
      <c r="J251">
        <v>2016</v>
      </c>
      <c r="K251" t="s">
        <v>82</v>
      </c>
      <c r="L251">
        <v>21872</v>
      </c>
      <c r="M251" t="s">
        <v>83</v>
      </c>
      <c r="N251" t="s">
        <v>84</v>
      </c>
    </row>
    <row r="252" spans="1:14" x14ac:dyDescent="0.2">
      <c r="A252" t="s">
        <v>76</v>
      </c>
      <c r="B252" t="s">
        <v>77</v>
      </c>
      <c r="C252">
        <v>100</v>
      </c>
      <c r="D252" t="s">
        <v>42</v>
      </c>
      <c r="E252">
        <v>5419</v>
      </c>
      <c r="F252" t="s">
        <v>81</v>
      </c>
      <c r="G252">
        <v>236</v>
      </c>
      <c r="H252" t="s">
        <v>25</v>
      </c>
      <c r="I252">
        <v>2016</v>
      </c>
      <c r="J252">
        <v>2016</v>
      </c>
      <c r="K252" t="s">
        <v>82</v>
      </c>
      <c r="L252">
        <v>12181</v>
      </c>
      <c r="M252" t="s">
        <v>83</v>
      </c>
      <c r="N252" t="s">
        <v>84</v>
      </c>
    </row>
    <row r="253" spans="1:14" x14ac:dyDescent="0.2">
      <c r="A253" t="s">
        <v>76</v>
      </c>
      <c r="B253" t="s">
        <v>77</v>
      </c>
      <c r="C253">
        <v>101</v>
      </c>
      <c r="D253" t="s">
        <v>43</v>
      </c>
      <c r="E253">
        <v>5419</v>
      </c>
      <c r="F253" t="s">
        <v>81</v>
      </c>
      <c r="G253">
        <v>236</v>
      </c>
      <c r="H253" t="s">
        <v>25</v>
      </c>
      <c r="I253">
        <v>2016</v>
      </c>
      <c r="J253">
        <v>2016</v>
      </c>
      <c r="K253" t="s">
        <v>82</v>
      </c>
      <c r="L253">
        <v>15515</v>
      </c>
      <c r="M253" t="s">
        <v>83</v>
      </c>
      <c r="N253" t="s">
        <v>84</v>
      </c>
    </row>
    <row r="254" spans="1:14" x14ac:dyDescent="0.2">
      <c r="A254" t="s">
        <v>76</v>
      </c>
      <c r="B254" t="s">
        <v>77</v>
      </c>
      <c r="C254">
        <v>102</v>
      </c>
      <c r="D254" t="s">
        <v>122</v>
      </c>
      <c r="E254">
        <v>5419</v>
      </c>
      <c r="F254" t="s">
        <v>81</v>
      </c>
      <c r="G254">
        <v>236</v>
      </c>
      <c r="H254" t="s">
        <v>25</v>
      </c>
      <c r="I254">
        <v>2016</v>
      </c>
      <c r="J254">
        <v>2016</v>
      </c>
      <c r="K254" t="s">
        <v>82</v>
      </c>
      <c r="L254">
        <v>22678</v>
      </c>
      <c r="M254" t="s">
        <v>83</v>
      </c>
      <c r="N254" t="s">
        <v>84</v>
      </c>
    </row>
    <row r="255" spans="1:14" x14ac:dyDescent="0.2">
      <c r="A255" t="s">
        <v>76</v>
      </c>
      <c r="B255" t="s">
        <v>77</v>
      </c>
      <c r="C255">
        <v>103</v>
      </c>
      <c r="D255" t="s">
        <v>123</v>
      </c>
      <c r="E255">
        <v>5419</v>
      </c>
      <c r="F255" t="s">
        <v>81</v>
      </c>
      <c r="G255">
        <v>236</v>
      </c>
      <c r="H255" t="s">
        <v>25</v>
      </c>
      <c r="I255">
        <v>2016</v>
      </c>
      <c r="J255">
        <v>2016</v>
      </c>
      <c r="K255" t="s">
        <v>82</v>
      </c>
      <c r="L255">
        <v>7652</v>
      </c>
      <c r="M255" t="s">
        <v>83</v>
      </c>
      <c r="N255" t="s">
        <v>84</v>
      </c>
    </row>
    <row r="256" spans="1:14" x14ac:dyDescent="0.2">
      <c r="A256" t="s">
        <v>76</v>
      </c>
      <c r="B256" t="s">
        <v>77</v>
      </c>
      <c r="C256">
        <v>106</v>
      </c>
      <c r="D256" t="s">
        <v>44</v>
      </c>
      <c r="E256">
        <v>5419</v>
      </c>
      <c r="F256" t="s">
        <v>81</v>
      </c>
      <c r="G256">
        <v>236</v>
      </c>
      <c r="H256" t="s">
        <v>25</v>
      </c>
      <c r="I256">
        <v>2016</v>
      </c>
      <c r="J256">
        <v>2016</v>
      </c>
      <c r="K256" t="s">
        <v>82</v>
      </c>
      <c r="L256">
        <v>37539</v>
      </c>
      <c r="M256" t="s">
        <v>83</v>
      </c>
      <c r="N256" t="s">
        <v>84</v>
      </c>
    </row>
    <row r="257" spans="1:14" x14ac:dyDescent="0.2">
      <c r="A257" t="s">
        <v>76</v>
      </c>
      <c r="B257" t="s">
        <v>77</v>
      </c>
      <c r="C257">
        <v>110</v>
      </c>
      <c r="D257" t="s">
        <v>45</v>
      </c>
      <c r="E257">
        <v>5419</v>
      </c>
      <c r="F257" t="s">
        <v>81</v>
      </c>
      <c r="G257">
        <v>236</v>
      </c>
      <c r="H257" t="s">
        <v>25</v>
      </c>
      <c r="I257">
        <v>2016</v>
      </c>
      <c r="J257">
        <v>2016</v>
      </c>
      <c r="K257" t="s">
        <v>82</v>
      </c>
      <c r="L257">
        <v>15867</v>
      </c>
      <c r="M257" t="s">
        <v>83</v>
      </c>
      <c r="N257" t="s">
        <v>84</v>
      </c>
    </row>
    <row r="258" spans="1:14" x14ac:dyDescent="0.2">
      <c r="A258" t="s">
        <v>76</v>
      </c>
      <c r="B258" t="s">
        <v>77</v>
      </c>
      <c r="C258">
        <v>108</v>
      </c>
      <c r="D258" t="s">
        <v>47</v>
      </c>
      <c r="E258">
        <v>5419</v>
      </c>
      <c r="F258" t="s">
        <v>81</v>
      </c>
      <c r="G258">
        <v>236</v>
      </c>
      <c r="H258" t="s">
        <v>25</v>
      </c>
      <c r="I258">
        <v>2016</v>
      </c>
      <c r="J258">
        <v>2016</v>
      </c>
      <c r="K258" t="s">
        <v>82</v>
      </c>
      <c r="L258">
        <v>21788</v>
      </c>
      <c r="M258" t="s">
        <v>83</v>
      </c>
      <c r="N258" t="s">
        <v>84</v>
      </c>
    </row>
    <row r="259" spans="1:14" x14ac:dyDescent="0.2">
      <c r="A259" t="s">
        <v>76</v>
      </c>
      <c r="B259" t="s">
        <v>77</v>
      </c>
      <c r="C259">
        <v>114</v>
      </c>
      <c r="D259" t="s">
        <v>125</v>
      </c>
      <c r="E259">
        <v>5419</v>
      </c>
      <c r="F259" t="s">
        <v>81</v>
      </c>
      <c r="G259">
        <v>236</v>
      </c>
      <c r="H259" t="s">
        <v>25</v>
      </c>
      <c r="I259">
        <v>2016</v>
      </c>
      <c r="J259">
        <v>2016</v>
      </c>
      <c r="K259" t="s">
        <v>82</v>
      </c>
      <c r="L259">
        <v>9061</v>
      </c>
      <c r="M259" t="s">
        <v>83</v>
      </c>
      <c r="N259" t="s">
        <v>84</v>
      </c>
    </row>
    <row r="260" spans="1:14" x14ac:dyDescent="0.2">
      <c r="A260" t="s">
        <v>76</v>
      </c>
      <c r="B260" t="s">
        <v>77</v>
      </c>
      <c r="C260">
        <v>113</v>
      </c>
      <c r="D260" t="s">
        <v>126</v>
      </c>
      <c r="E260">
        <v>5419</v>
      </c>
      <c r="F260" t="s">
        <v>81</v>
      </c>
      <c r="G260">
        <v>236</v>
      </c>
      <c r="H260" t="s">
        <v>25</v>
      </c>
      <c r="I260">
        <v>2016</v>
      </c>
      <c r="J260">
        <v>2016</v>
      </c>
      <c r="K260" t="s">
        <v>82</v>
      </c>
      <c r="L260">
        <v>12003</v>
      </c>
      <c r="M260" t="s">
        <v>83</v>
      </c>
      <c r="N260" t="s">
        <v>84</v>
      </c>
    </row>
    <row r="261" spans="1:14" x14ac:dyDescent="0.2">
      <c r="A261" t="s">
        <v>76</v>
      </c>
      <c r="B261" t="s">
        <v>77</v>
      </c>
      <c r="C261">
        <v>120</v>
      </c>
      <c r="D261" t="s">
        <v>127</v>
      </c>
      <c r="E261">
        <v>5419</v>
      </c>
      <c r="F261" t="s">
        <v>81</v>
      </c>
      <c r="G261">
        <v>236</v>
      </c>
      <c r="H261" t="s">
        <v>25</v>
      </c>
      <c r="I261">
        <v>2016</v>
      </c>
      <c r="J261">
        <v>2016</v>
      </c>
      <c r="K261" t="s">
        <v>82</v>
      </c>
      <c r="L261">
        <v>15849</v>
      </c>
      <c r="M261" t="s">
        <v>83</v>
      </c>
      <c r="N261" t="s">
        <v>84</v>
      </c>
    </row>
    <row r="262" spans="1:14" x14ac:dyDescent="0.2">
      <c r="A262" t="s">
        <v>76</v>
      </c>
      <c r="B262" t="s">
        <v>77</v>
      </c>
      <c r="C262">
        <v>123</v>
      </c>
      <c r="D262" t="s">
        <v>129</v>
      </c>
      <c r="E262">
        <v>5419</v>
      </c>
      <c r="F262" t="s">
        <v>81</v>
      </c>
      <c r="G262">
        <v>236</v>
      </c>
      <c r="H262" t="s">
        <v>25</v>
      </c>
      <c r="I262">
        <v>2016</v>
      </c>
      <c r="J262">
        <v>2016</v>
      </c>
      <c r="K262" t="s">
        <v>82</v>
      </c>
      <c r="L262">
        <v>4280</v>
      </c>
      <c r="M262" t="s">
        <v>83</v>
      </c>
      <c r="N262" t="s">
        <v>84</v>
      </c>
    </row>
    <row r="263" spans="1:14" x14ac:dyDescent="0.2">
      <c r="A263" t="s">
        <v>76</v>
      </c>
      <c r="B263" t="s">
        <v>77</v>
      </c>
      <c r="C263">
        <v>129</v>
      </c>
      <c r="D263" t="s">
        <v>130</v>
      </c>
      <c r="E263">
        <v>5419</v>
      </c>
      <c r="F263" t="s">
        <v>81</v>
      </c>
      <c r="G263">
        <v>236</v>
      </c>
      <c r="H263" t="s">
        <v>25</v>
      </c>
      <c r="I263">
        <v>2016</v>
      </c>
      <c r="J263">
        <v>2016</v>
      </c>
      <c r="K263" t="s">
        <v>82</v>
      </c>
      <c r="L263">
        <v>5727</v>
      </c>
      <c r="M263" t="s">
        <v>83</v>
      </c>
      <c r="N263" t="s">
        <v>84</v>
      </c>
    </row>
    <row r="264" spans="1:14" x14ac:dyDescent="0.2">
      <c r="A264" t="s">
        <v>76</v>
      </c>
      <c r="B264" t="s">
        <v>77</v>
      </c>
      <c r="C264">
        <v>130</v>
      </c>
      <c r="D264" t="s">
        <v>131</v>
      </c>
      <c r="E264">
        <v>5419</v>
      </c>
      <c r="F264" t="s">
        <v>81</v>
      </c>
      <c r="G264">
        <v>236</v>
      </c>
      <c r="H264" t="s">
        <v>25</v>
      </c>
      <c r="I264">
        <v>2016</v>
      </c>
      <c r="J264">
        <v>2016</v>
      </c>
      <c r="K264" t="s">
        <v>82</v>
      </c>
      <c r="L264">
        <v>8846</v>
      </c>
      <c r="M264" t="s">
        <v>83</v>
      </c>
      <c r="N264" t="s">
        <v>84</v>
      </c>
    </row>
    <row r="265" spans="1:14" x14ac:dyDescent="0.2">
      <c r="A265" t="s">
        <v>76</v>
      </c>
      <c r="B265" t="s">
        <v>77</v>
      </c>
      <c r="C265">
        <v>133</v>
      </c>
      <c r="D265" t="s">
        <v>132</v>
      </c>
      <c r="E265">
        <v>5419</v>
      </c>
      <c r="F265" t="s">
        <v>81</v>
      </c>
      <c r="G265">
        <v>236</v>
      </c>
      <c r="H265" t="s">
        <v>25</v>
      </c>
      <c r="I265">
        <v>2016</v>
      </c>
      <c r="J265">
        <v>2016</v>
      </c>
      <c r="K265" t="s">
        <v>82</v>
      </c>
      <c r="L265">
        <v>6434</v>
      </c>
      <c r="M265" t="s">
        <v>83</v>
      </c>
      <c r="N265" t="s">
        <v>84</v>
      </c>
    </row>
    <row r="266" spans="1:14" x14ac:dyDescent="0.2">
      <c r="A266" t="s">
        <v>76</v>
      </c>
      <c r="B266" t="s">
        <v>77</v>
      </c>
      <c r="C266">
        <v>138</v>
      </c>
      <c r="D266" t="s">
        <v>133</v>
      </c>
      <c r="E266">
        <v>5419</v>
      </c>
      <c r="F266" t="s">
        <v>81</v>
      </c>
      <c r="G266">
        <v>236</v>
      </c>
      <c r="H266" t="s">
        <v>25</v>
      </c>
      <c r="I266">
        <v>2016</v>
      </c>
      <c r="J266">
        <v>2016</v>
      </c>
      <c r="K266" t="s">
        <v>82</v>
      </c>
      <c r="L266">
        <v>18327</v>
      </c>
      <c r="M266" t="s">
        <v>83</v>
      </c>
      <c r="N266" t="s">
        <v>84</v>
      </c>
    </row>
    <row r="267" spans="1:14" x14ac:dyDescent="0.2">
      <c r="A267" t="s">
        <v>76</v>
      </c>
      <c r="B267" t="s">
        <v>77</v>
      </c>
      <c r="C267">
        <v>143</v>
      </c>
      <c r="D267" t="s">
        <v>49</v>
      </c>
      <c r="E267">
        <v>5419</v>
      </c>
      <c r="F267" t="s">
        <v>81</v>
      </c>
      <c r="G267">
        <v>236</v>
      </c>
      <c r="H267" t="s">
        <v>25</v>
      </c>
      <c r="I267">
        <v>2016</v>
      </c>
      <c r="J267">
        <v>2016</v>
      </c>
      <c r="K267" t="s">
        <v>82</v>
      </c>
      <c r="L267">
        <v>10000</v>
      </c>
      <c r="M267" t="s">
        <v>83</v>
      </c>
      <c r="N267" t="s">
        <v>84</v>
      </c>
    </row>
    <row r="268" spans="1:14" x14ac:dyDescent="0.2">
      <c r="A268" t="s">
        <v>76</v>
      </c>
      <c r="B268" t="s">
        <v>77</v>
      </c>
      <c r="C268">
        <v>28</v>
      </c>
      <c r="D268" t="s">
        <v>134</v>
      </c>
      <c r="E268">
        <v>5419</v>
      </c>
      <c r="F268" t="s">
        <v>81</v>
      </c>
      <c r="G268">
        <v>236</v>
      </c>
      <c r="H268" t="s">
        <v>25</v>
      </c>
      <c r="I268">
        <v>2016</v>
      </c>
      <c r="J268">
        <v>2016</v>
      </c>
      <c r="K268" t="s">
        <v>82</v>
      </c>
      <c r="L268">
        <v>10432</v>
      </c>
      <c r="M268" t="s">
        <v>83</v>
      </c>
      <c r="N268" t="s">
        <v>84</v>
      </c>
    </row>
    <row r="269" spans="1:14" x14ac:dyDescent="0.2">
      <c r="A269" t="s">
        <v>76</v>
      </c>
      <c r="B269" t="s">
        <v>77</v>
      </c>
      <c r="C269">
        <v>149</v>
      </c>
      <c r="D269" t="s">
        <v>135</v>
      </c>
      <c r="E269">
        <v>5419</v>
      </c>
      <c r="F269" t="s">
        <v>81</v>
      </c>
      <c r="G269">
        <v>236</v>
      </c>
      <c r="H269" t="s">
        <v>25</v>
      </c>
      <c r="I269">
        <v>2016</v>
      </c>
      <c r="J269">
        <v>2016</v>
      </c>
      <c r="K269" t="s">
        <v>82</v>
      </c>
      <c r="L269">
        <v>12333</v>
      </c>
      <c r="M269" t="s">
        <v>83</v>
      </c>
      <c r="N269" t="s">
        <v>84</v>
      </c>
    </row>
    <row r="270" spans="1:14" x14ac:dyDescent="0.2">
      <c r="A270" t="s">
        <v>76</v>
      </c>
      <c r="B270" t="s">
        <v>77</v>
      </c>
      <c r="C270">
        <v>157</v>
      </c>
      <c r="D270" t="s">
        <v>136</v>
      </c>
      <c r="E270">
        <v>5419</v>
      </c>
      <c r="F270" t="s">
        <v>81</v>
      </c>
      <c r="G270">
        <v>236</v>
      </c>
      <c r="H270" t="s">
        <v>25</v>
      </c>
      <c r="I270">
        <v>2016</v>
      </c>
      <c r="J270">
        <v>2016</v>
      </c>
      <c r="K270" t="s">
        <v>82</v>
      </c>
      <c r="L270">
        <v>23333</v>
      </c>
      <c r="M270" t="s">
        <v>83</v>
      </c>
      <c r="N270" t="s">
        <v>84</v>
      </c>
    </row>
    <row r="271" spans="1:14" x14ac:dyDescent="0.2">
      <c r="A271" t="s">
        <v>76</v>
      </c>
      <c r="B271" t="s">
        <v>77</v>
      </c>
      <c r="C271">
        <v>159</v>
      </c>
      <c r="D271" t="s">
        <v>137</v>
      </c>
      <c r="E271">
        <v>5419</v>
      </c>
      <c r="F271" t="s">
        <v>81</v>
      </c>
      <c r="G271">
        <v>236</v>
      </c>
      <c r="H271" t="s">
        <v>25</v>
      </c>
      <c r="I271">
        <v>2016</v>
      </c>
      <c r="J271">
        <v>2016</v>
      </c>
      <c r="K271" t="s">
        <v>82</v>
      </c>
      <c r="L271">
        <v>9600</v>
      </c>
      <c r="M271" t="s">
        <v>83</v>
      </c>
      <c r="N271" t="s">
        <v>84</v>
      </c>
    </row>
    <row r="272" spans="1:14" x14ac:dyDescent="0.2">
      <c r="A272" t="s">
        <v>76</v>
      </c>
      <c r="B272" t="s">
        <v>77</v>
      </c>
      <c r="C272">
        <v>165</v>
      </c>
      <c r="D272" t="s">
        <v>52</v>
      </c>
      <c r="E272">
        <v>5419</v>
      </c>
      <c r="F272" t="s">
        <v>81</v>
      </c>
      <c r="G272">
        <v>236</v>
      </c>
      <c r="H272" t="s">
        <v>25</v>
      </c>
      <c r="I272">
        <v>2016</v>
      </c>
      <c r="J272">
        <v>2016</v>
      </c>
      <c r="K272" t="s">
        <v>82</v>
      </c>
      <c r="L272">
        <v>4283</v>
      </c>
      <c r="M272" t="s">
        <v>83</v>
      </c>
      <c r="N272" t="s">
        <v>84</v>
      </c>
    </row>
    <row r="273" spans="1:14" x14ac:dyDescent="0.2">
      <c r="A273" t="s">
        <v>76</v>
      </c>
      <c r="B273" t="s">
        <v>77</v>
      </c>
      <c r="C273">
        <v>166</v>
      </c>
      <c r="D273" t="s">
        <v>138</v>
      </c>
      <c r="E273">
        <v>5419</v>
      </c>
      <c r="F273" t="s">
        <v>81</v>
      </c>
      <c r="G273">
        <v>236</v>
      </c>
      <c r="H273" t="s">
        <v>25</v>
      </c>
      <c r="I273">
        <v>2016</v>
      </c>
      <c r="J273">
        <v>2016</v>
      </c>
      <c r="K273" t="s">
        <v>82</v>
      </c>
      <c r="L273">
        <v>3951</v>
      </c>
      <c r="M273" t="s">
        <v>83</v>
      </c>
      <c r="N273" t="s">
        <v>84</v>
      </c>
    </row>
    <row r="274" spans="1:14" x14ac:dyDescent="0.2">
      <c r="A274" t="s">
        <v>76</v>
      </c>
      <c r="B274" t="s">
        <v>77</v>
      </c>
      <c r="C274">
        <v>169</v>
      </c>
      <c r="D274" t="s">
        <v>139</v>
      </c>
      <c r="E274">
        <v>5419</v>
      </c>
      <c r="F274" t="s">
        <v>81</v>
      </c>
      <c r="G274">
        <v>236</v>
      </c>
      <c r="H274" t="s">
        <v>25</v>
      </c>
      <c r="I274">
        <v>2016</v>
      </c>
      <c r="J274">
        <v>2016</v>
      </c>
      <c r="K274" t="s">
        <v>82</v>
      </c>
      <c r="L274">
        <v>27190</v>
      </c>
      <c r="M274" t="s">
        <v>83</v>
      </c>
      <c r="N274" t="s">
        <v>84</v>
      </c>
    </row>
    <row r="275" spans="1:14" x14ac:dyDescent="0.2">
      <c r="A275" t="s">
        <v>76</v>
      </c>
      <c r="B275" t="s">
        <v>77</v>
      </c>
      <c r="C275">
        <v>170</v>
      </c>
      <c r="D275" t="s">
        <v>140</v>
      </c>
      <c r="E275">
        <v>5419</v>
      </c>
      <c r="F275" t="s">
        <v>81</v>
      </c>
      <c r="G275">
        <v>236</v>
      </c>
      <c r="H275" t="s">
        <v>25</v>
      </c>
      <c r="I275">
        <v>2016</v>
      </c>
      <c r="J275">
        <v>2016</v>
      </c>
      <c r="K275" t="s">
        <v>82</v>
      </c>
      <c r="L275">
        <v>17340</v>
      </c>
      <c r="M275" t="s">
        <v>83</v>
      </c>
      <c r="N275" t="s">
        <v>84</v>
      </c>
    </row>
    <row r="276" spans="1:14" x14ac:dyDescent="0.2">
      <c r="A276" t="s">
        <v>76</v>
      </c>
      <c r="B276" t="s">
        <v>77</v>
      </c>
      <c r="C276">
        <v>171</v>
      </c>
      <c r="D276" t="s">
        <v>53</v>
      </c>
      <c r="E276">
        <v>5419</v>
      </c>
      <c r="F276" t="s">
        <v>81</v>
      </c>
      <c r="G276">
        <v>236</v>
      </c>
      <c r="H276" t="s">
        <v>25</v>
      </c>
      <c r="I276">
        <v>2016</v>
      </c>
      <c r="J276">
        <v>2016</v>
      </c>
      <c r="K276" t="s">
        <v>82</v>
      </c>
      <c r="L276">
        <v>11002</v>
      </c>
      <c r="M276" t="s">
        <v>83</v>
      </c>
      <c r="N276" t="s">
        <v>84</v>
      </c>
    </row>
    <row r="277" spans="1:14" x14ac:dyDescent="0.2">
      <c r="A277" t="s">
        <v>76</v>
      </c>
      <c r="B277" t="s">
        <v>77</v>
      </c>
      <c r="C277">
        <v>173</v>
      </c>
      <c r="D277" t="s">
        <v>141</v>
      </c>
      <c r="E277">
        <v>5419</v>
      </c>
      <c r="F277" t="s">
        <v>81</v>
      </c>
      <c r="G277">
        <v>236</v>
      </c>
      <c r="H277" t="s">
        <v>25</v>
      </c>
      <c r="I277">
        <v>2016</v>
      </c>
      <c r="J277">
        <v>2016</v>
      </c>
      <c r="K277" t="s">
        <v>82</v>
      </c>
      <c r="L277">
        <v>19622</v>
      </c>
      <c r="M277" t="s">
        <v>83</v>
      </c>
      <c r="N277" t="s">
        <v>84</v>
      </c>
    </row>
    <row r="278" spans="1:14" x14ac:dyDescent="0.2">
      <c r="A278" t="s">
        <v>76</v>
      </c>
      <c r="B278" t="s">
        <v>77</v>
      </c>
      <c r="C278">
        <v>117</v>
      </c>
      <c r="D278" t="s">
        <v>55</v>
      </c>
      <c r="E278">
        <v>5419</v>
      </c>
      <c r="F278" t="s">
        <v>81</v>
      </c>
      <c r="G278">
        <v>236</v>
      </c>
      <c r="H278" t="s">
        <v>25</v>
      </c>
      <c r="I278">
        <v>2016</v>
      </c>
      <c r="J278">
        <v>2016</v>
      </c>
      <c r="K278" t="s">
        <v>82</v>
      </c>
      <c r="L278">
        <v>15393</v>
      </c>
      <c r="M278" t="s">
        <v>83</v>
      </c>
      <c r="N278" t="s">
        <v>84</v>
      </c>
    </row>
    <row r="279" spans="1:14" x14ac:dyDescent="0.2">
      <c r="A279" t="s">
        <v>76</v>
      </c>
      <c r="B279" t="s">
        <v>77</v>
      </c>
      <c r="C279">
        <v>146</v>
      </c>
      <c r="D279" t="s">
        <v>142</v>
      </c>
      <c r="E279">
        <v>5419</v>
      </c>
      <c r="F279" t="s">
        <v>81</v>
      </c>
      <c r="G279">
        <v>236</v>
      </c>
      <c r="H279" t="s">
        <v>25</v>
      </c>
      <c r="I279">
        <v>2016</v>
      </c>
      <c r="J279">
        <v>2016</v>
      </c>
      <c r="K279" t="s">
        <v>82</v>
      </c>
      <c r="L279">
        <v>11720</v>
      </c>
      <c r="M279" t="s">
        <v>83</v>
      </c>
      <c r="N279" t="s">
        <v>84</v>
      </c>
    </row>
    <row r="280" spans="1:14" x14ac:dyDescent="0.2">
      <c r="A280" t="s">
        <v>76</v>
      </c>
      <c r="B280" t="s">
        <v>77</v>
      </c>
      <c r="C280">
        <v>183</v>
      </c>
      <c r="D280" t="s">
        <v>143</v>
      </c>
      <c r="E280">
        <v>5419</v>
      </c>
      <c r="F280" t="s">
        <v>81</v>
      </c>
      <c r="G280">
        <v>236</v>
      </c>
      <c r="H280" t="s">
        <v>25</v>
      </c>
      <c r="I280">
        <v>2016</v>
      </c>
      <c r="J280">
        <v>2016</v>
      </c>
      <c r="K280" t="s">
        <v>82</v>
      </c>
      <c r="L280">
        <v>21045</v>
      </c>
      <c r="M280" t="s">
        <v>83</v>
      </c>
      <c r="N280" t="s">
        <v>84</v>
      </c>
    </row>
    <row r="281" spans="1:14" x14ac:dyDescent="0.2">
      <c r="A281" t="s">
        <v>76</v>
      </c>
      <c r="B281" t="s">
        <v>77</v>
      </c>
      <c r="C281">
        <v>185</v>
      </c>
      <c r="D281" t="s">
        <v>56</v>
      </c>
      <c r="E281">
        <v>5419</v>
      </c>
      <c r="F281" t="s">
        <v>81</v>
      </c>
      <c r="G281">
        <v>236</v>
      </c>
      <c r="H281" t="s">
        <v>25</v>
      </c>
      <c r="I281">
        <v>2016</v>
      </c>
      <c r="J281">
        <v>2016</v>
      </c>
      <c r="K281" t="s">
        <v>82</v>
      </c>
      <c r="L281">
        <v>14788</v>
      </c>
      <c r="M281" t="s">
        <v>83</v>
      </c>
      <c r="N281" t="s">
        <v>84</v>
      </c>
    </row>
    <row r="282" spans="1:14" x14ac:dyDescent="0.2">
      <c r="A282" t="s">
        <v>76</v>
      </c>
      <c r="B282" t="s">
        <v>77</v>
      </c>
      <c r="C282">
        <v>184</v>
      </c>
      <c r="D282" t="s">
        <v>144</v>
      </c>
      <c r="E282">
        <v>5419</v>
      </c>
      <c r="F282" t="s">
        <v>81</v>
      </c>
      <c r="G282">
        <v>236</v>
      </c>
      <c r="H282" t="s">
        <v>25</v>
      </c>
      <c r="I282">
        <v>2016</v>
      </c>
      <c r="J282">
        <v>2016</v>
      </c>
      <c r="K282" t="s">
        <v>82</v>
      </c>
      <c r="L282">
        <v>4724</v>
      </c>
      <c r="M282" t="s">
        <v>83</v>
      </c>
      <c r="N282" t="s">
        <v>84</v>
      </c>
    </row>
    <row r="283" spans="1:14" x14ac:dyDescent="0.2">
      <c r="A283" t="s">
        <v>76</v>
      </c>
      <c r="B283" t="s">
        <v>77</v>
      </c>
      <c r="C283">
        <v>272</v>
      </c>
      <c r="D283" t="s">
        <v>57</v>
      </c>
      <c r="E283">
        <v>5419</v>
      </c>
      <c r="F283" t="s">
        <v>81</v>
      </c>
      <c r="G283">
        <v>236</v>
      </c>
      <c r="H283" t="s">
        <v>25</v>
      </c>
      <c r="I283">
        <v>2016</v>
      </c>
      <c r="J283">
        <v>2016</v>
      </c>
      <c r="K283" t="s">
        <v>82</v>
      </c>
      <c r="L283">
        <v>31610</v>
      </c>
      <c r="M283" t="s">
        <v>83</v>
      </c>
      <c r="N283" t="s">
        <v>84</v>
      </c>
    </row>
    <row r="284" spans="1:14" x14ac:dyDescent="0.2">
      <c r="A284" t="s">
        <v>76</v>
      </c>
      <c r="B284" t="s">
        <v>77</v>
      </c>
      <c r="C284">
        <v>199</v>
      </c>
      <c r="D284" t="s">
        <v>146</v>
      </c>
      <c r="E284">
        <v>5419</v>
      </c>
      <c r="F284" t="s">
        <v>81</v>
      </c>
      <c r="G284">
        <v>236</v>
      </c>
      <c r="H284" t="s">
        <v>25</v>
      </c>
      <c r="I284">
        <v>2016</v>
      </c>
      <c r="J284">
        <v>2016</v>
      </c>
      <c r="K284" t="s">
        <v>82</v>
      </c>
      <c r="L284">
        <v>26521</v>
      </c>
      <c r="M284" t="s">
        <v>83</v>
      </c>
      <c r="N284" t="s">
        <v>84</v>
      </c>
    </row>
    <row r="285" spans="1:14" x14ac:dyDescent="0.2">
      <c r="A285" t="s">
        <v>76</v>
      </c>
      <c r="B285" t="s">
        <v>77</v>
      </c>
      <c r="C285">
        <v>198</v>
      </c>
      <c r="D285" t="s">
        <v>147</v>
      </c>
      <c r="E285">
        <v>5419</v>
      </c>
      <c r="F285" t="s">
        <v>81</v>
      </c>
      <c r="G285">
        <v>236</v>
      </c>
      <c r="H285" t="s">
        <v>25</v>
      </c>
      <c r="I285">
        <v>2016</v>
      </c>
      <c r="J285">
        <v>2016</v>
      </c>
      <c r="K285" t="s">
        <v>82</v>
      </c>
      <c r="L285">
        <v>29955</v>
      </c>
      <c r="M285" t="s">
        <v>83</v>
      </c>
      <c r="N285" t="s">
        <v>84</v>
      </c>
    </row>
    <row r="286" spans="1:14" x14ac:dyDescent="0.2">
      <c r="A286" t="s">
        <v>76</v>
      </c>
      <c r="B286" t="s">
        <v>77</v>
      </c>
      <c r="C286">
        <v>202</v>
      </c>
      <c r="D286" t="s">
        <v>59</v>
      </c>
      <c r="E286">
        <v>5419</v>
      </c>
      <c r="F286" t="s">
        <v>81</v>
      </c>
      <c r="G286">
        <v>236</v>
      </c>
      <c r="H286" t="s">
        <v>25</v>
      </c>
      <c r="I286">
        <v>2016</v>
      </c>
      <c r="J286">
        <v>2016</v>
      </c>
      <c r="K286" t="s">
        <v>82</v>
      </c>
      <c r="L286">
        <v>14757</v>
      </c>
      <c r="M286" t="s">
        <v>83</v>
      </c>
      <c r="N286" t="s">
        <v>84</v>
      </c>
    </row>
    <row r="287" spans="1:14" x14ac:dyDescent="0.2">
      <c r="A287" t="s">
        <v>76</v>
      </c>
      <c r="B287" t="s">
        <v>77</v>
      </c>
      <c r="C287">
        <v>203</v>
      </c>
      <c r="D287" t="s">
        <v>60</v>
      </c>
      <c r="E287">
        <v>5419</v>
      </c>
      <c r="F287" t="s">
        <v>81</v>
      </c>
      <c r="G287">
        <v>236</v>
      </c>
      <c r="H287" t="s">
        <v>25</v>
      </c>
      <c r="I287">
        <v>2016</v>
      </c>
      <c r="J287">
        <v>2016</v>
      </c>
      <c r="K287" t="s">
        <v>82</v>
      </c>
      <c r="L287">
        <v>29815</v>
      </c>
      <c r="M287" t="s">
        <v>83</v>
      </c>
      <c r="N287" t="s">
        <v>84</v>
      </c>
    </row>
    <row r="288" spans="1:14" x14ac:dyDescent="0.2">
      <c r="A288" t="s">
        <v>76</v>
      </c>
      <c r="B288" t="s">
        <v>77</v>
      </c>
      <c r="C288">
        <v>38</v>
      </c>
      <c r="D288" t="s">
        <v>148</v>
      </c>
      <c r="E288">
        <v>5419</v>
      </c>
      <c r="F288" t="s">
        <v>81</v>
      </c>
      <c r="G288">
        <v>236</v>
      </c>
      <c r="H288" t="s">
        <v>25</v>
      </c>
      <c r="I288">
        <v>2016</v>
      </c>
      <c r="J288">
        <v>2016</v>
      </c>
      <c r="K288" t="s">
        <v>82</v>
      </c>
      <c r="L288">
        <v>13497</v>
      </c>
      <c r="M288" t="s">
        <v>83</v>
      </c>
      <c r="N288" t="s">
        <v>84</v>
      </c>
    </row>
    <row r="289" spans="1:14" x14ac:dyDescent="0.2">
      <c r="A289" t="s">
        <v>76</v>
      </c>
      <c r="B289" t="s">
        <v>77</v>
      </c>
      <c r="C289">
        <v>207</v>
      </c>
      <c r="D289" t="s">
        <v>149</v>
      </c>
      <c r="E289">
        <v>5419</v>
      </c>
      <c r="F289" t="s">
        <v>81</v>
      </c>
      <c r="G289">
        <v>236</v>
      </c>
      <c r="H289" t="s">
        <v>25</v>
      </c>
      <c r="I289">
        <v>2016</v>
      </c>
      <c r="J289">
        <v>2016</v>
      </c>
      <c r="K289" t="s">
        <v>82</v>
      </c>
      <c r="L289">
        <v>10000</v>
      </c>
      <c r="M289" t="s">
        <v>83</v>
      </c>
      <c r="N289" t="s">
        <v>84</v>
      </c>
    </row>
    <row r="290" spans="1:14" x14ac:dyDescent="0.2">
      <c r="A290" t="s">
        <v>76</v>
      </c>
      <c r="B290" t="s">
        <v>77</v>
      </c>
      <c r="C290">
        <v>211</v>
      </c>
      <c r="D290" t="s">
        <v>150</v>
      </c>
      <c r="E290">
        <v>5419</v>
      </c>
      <c r="F290" t="s">
        <v>81</v>
      </c>
      <c r="G290">
        <v>236</v>
      </c>
      <c r="H290" t="s">
        <v>25</v>
      </c>
      <c r="I290">
        <v>2016</v>
      </c>
      <c r="J290">
        <v>2016</v>
      </c>
      <c r="K290" t="s">
        <v>82</v>
      </c>
      <c r="L290">
        <v>25496</v>
      </c>
      <c r="M290" t="s">
        <v>83</v>
      </c>
      <c r="N290" t="s">
        <v>84</v>
      </c>
    </row>
    <row r="291" spans="1:14" x14ac:dyDescent="0.2">
      <c r="A291" t="s">
        <v>76</v>
      </c>
      <c r="B291" t="s">
        <v>77</v>
      </c>
      <c r="C291">
        <v>212</v>
      </c>
      <c r="D291" t="s">
        <v>151</v>
      </c>
      <c r="E291">
        <v>5419</v>
      </c>
      <c r="F291" t="s">
        <v>81</v>
      </c>
      <c r="G291">
        <v>236</v>
      </c>
      <c r="H291" t="s">
        <v>25</v>
      </c>
      <c r="I291">
        <v>2016</v>
      </c>
      <c r="J291">
        <v>2016</v>
      </c>
      <c r="K291" t="s">
        <v>82</v>
      </c>
      <c r="L291">
        <v>20494</v>
      </c>
      <c r="M291" t="s">
        <v>83</v>
      </c>
      <c r="N291" t="s">
        <v>84</v>
      </c>
    </row>
    <row r="292" spans="1:14" x14ac:dyDescent="0.2">
      <c r="A292" t="s">
        <v>76</v>
      </c>
      <c r="B292" t="s">
        <v>77</v>
      </c>
      <c r="C292">
        <v>208</v>
      </c>
      <c r="D292" t="s">
        <v>152</v>
      </c>
      <c r="E292">
        <v>5419</v>
      </c>
      <c r="F292" t="s">
        <v>81</v>
      </c>
      <c r="G292">
        <v>236</v>
      </c>
      <c r="H292" t="s">
        <v>25</v>
      </c>
      <c r="I292">
        <v>2016</v>
      </c>
      <c r="J292">
        <v>2016</v>
      </c>
      <c r="K292" t="s">
        <v>82</v>
      </c>
      <c r="L292">
        <v>3225</v>
      </c>
      <c r="M292" t="s">
        <v>83</v>
      </c>
      <c r="N292" t="s">
        <v>84</v>
      </c>
    </row>
    <row r="293" spans="1:14" x14ac:dyDescent="0.2">
      <c r="A293" t="s">
        <v>76</v>
      </c>
      <c r="B293" t="s">
        <v>77</v>
      </c>
      <c r="C293">
        <v>216</v>
      </c>
      <c r="D293" t="s">
        <v>62</v>
      </c>
      <c r="E293">
        <v>5419</v>
      </c>
      <c r="F293" t="s">
        <v>81</v>
      </c>
      <c r="G293">
        <v>236</v>
      </c>
      <c r="H293" t="s">
        <v>25</v>
      </c>
      <c r="I293">
        <v>2016</v>
      </c>
      <c r="J293">
        <v>2016</v>
      </c>
      <c r="K293" t="s">
        <v>82</v>
      </c>
      <c r="L293">
        <v>16171</v>
      </c>
      <c r="M293" t="s">
        <v>83</v>
      </c>
      <c r="N293" t="s">
        <v>84</v>
      </c>
    </row>
    <row r="294" spans="1:14" x14ac:dyDescent="0.2">
      <c r="A294" t="s">
        <v>76</v>
      </c>
      <c r="B294" t="s">
        <v>77</v>
      </c>
      <c r="C294">
        <v>154</v>
      </c>
      <c r="D294" t="s">
        <v>153</v>
      </c>
      <c r="E294">
        <v>5419</v>
      </c>
      <c r="F294" t="s">
        <v>81</v>
      </c>
      <c r="G294">
        <v>236</v>
      </c>
      <c r="H294" t="s">
        <v>25</v>
      </c>
      <c r="I294">
        <v>2016</v>
      </c>
      <c r="J294">
        <v>2016</v>
      </c>
      <c r="K294" t="s">
        <v>82</v>
      </c>
      <c r="L294">
        <v>10000</v>
      </c>
      <c r="M294" t="s">
        <v>83</v>
      </c>
      <c r="N294" t="s">
        <v>84</v>
      </c>
    </row>
    <row r="295" spans="1:14" x14ac:dyDescent="0.2">
      <c r="A295" t="s">
        <v>76</v>
      </c>
      <c r="B295" t="s">
        <v>77</v>
      </c>
      <c r="C295">
        <v>176</v>
      </c>
      <c r="D295" t="s">
        <v>154</v>
      </c>
      <c r="E295">
        <v>5419</v>
      </c>
      <c r="F295" t="s">
        <v>81</v>
      </c>
      <c r="G295">
        <v>236</v>
      </c>
      <c r="H295" t="s">
        <v>25</v>
      </c>
      <c r="I295">
        <v>2016</v>
      </c>
      <c r="J295">
        <v>2016</v>
      </c>
      <c r="K295" t="s">
        <v>82</v>
      </c>
      <c r="L295">
        <v>13012</v>
      </c>
      <c r="M295" t="s">
        <v>83</v>
      </c>
      <c r="N295" t="s">
        <v>84</v>
      </c>
    </row>
    <row r="296" spans="1:14" x14ac:dyDescent="0.2">
      <c r="A296" t="s">
        <v>76</v>
      </c>
      <c r="B296" t="s">
        <v>77</v>
      </c>
      <c r="C296">
        <v>217</v>
      </c>
      <c r="D296" t="s">
        <v>63</v>
      </c>
      <c r="E296">
        <v>5419</v>
      </c>
      <c r="F296" t="s">
        <v>81</v>
      </c>
      <c r="G296">
        <v>236</v>
      </c>
      <c r="H296" t="s">
        <v>25</v>
      </c>
      <c r="I296">
        <v>2016</v>
      </c>
      <c r="J296">
        <v>2016</v>
      </c>
      <c r="K296" t="s">
        <v>82</v>
      </c>
      <c r="L296">
        <v>4403</v>
      </c>
      <c r="M296" t="s">
        <v>83</v>
      </c>
      <c r="N296" t="s">
        <v>84</v>
      </c>
    </row>
    <row r="297" spans="1:14" x14ac:dyDescent="0.2">
      <c r="A297" t="s">
        <v>76</v>
      </c>
      <c r="B297" t="s">
        <v>77</v>
      </c>
      <c r="C297">
        <v>223</v>
      </c>
      <c r="D297" t="s">
        <v>64</v>
      </c>
      <c r="E297">
        <v>5419</v>
      </c>
      <c r="F297" t="s">
        <v>81</v>
      </c>
      <c r="G297">
        <v>236</v>
      </c>
      <c r="H297" t="s">
        <v>25</v>
      </c>
      <c r="I297">
        <v>2016</v>
      </c>
      <c r="J297">
        <v>2016</v>
      </c>
      <c r="K297" t="s">
        <v>82</v>
      </c>
      <c r="L297">
        <v>43219</v>
      </c>
      <c r="M297" t="s">
        <v>83</v>
      </c>
      <c r="N297" t="s">
        <v>84</v>
      </c>
    </row>
    <row r="298" spans="1:14" x14ac:dyDescent="0.2">
      <c r="A298" t="s">
        <v>76</v>
      </c>
      <c r="B298" t="s">
        <v>77</v>
      </c>
      <c r="C298">
        <v>226</v>
      </c>
      <c r="D298" t="s">
        <v>155</v>
      </c>
      <c r="E298">
        <v>5419</v>
      </c>
      <c r="F298" t="s">
        <v>81</v>
      </c>
      <c r="G298">
        <v>236</v>
      </c>
      <c r="H298" t="s">
        <v>25</v>
      </c>
      <c r="I298">
        <v>2016</v>
      </c>
      <c r="J298">
        <v>2016</v>
      </c>
      <c r="K298" t="s">
        <v>82</v>
      </c>
      <c r="L298">
        <v>12565</v>
      </c>
      <c r="M298" t="s">
        <v>83</v>
      </c>
      <c r="N298" t="s">
        <v>84</v>
      </c>
    </row>
    <row r="299" spans="1:14" x14ac:dyDescent="0.2">
      <c r="A299" t="s">
        <v>76</v>
      </c>
      <c r="B299" t="s">
        <v>77</v>
      </c>
      <c r="C299">
        <v>230</v>
      </c>
      <c r="D299" t="s">
        <v>65</v>
      </c>
      <c r="E299">
        <v>5419</v>
      </c>
      <c r="F299" t="s">
        <v>81</v>
      </c>
      <c r="G299">
        <v>236</v>
      </c>
      <c r="H299" t="s">
        <v>25</v>
      </c>
      <c r="I299">
        <v>2016</v>
      </c>
      <c r="J299">
        <v>2016</v>
      </c>
      <c r="K299" t="s">
        <v>82</v>
      </c>
      <c r="L299">
        <v>23002</v>
      </c>
      <c r="M299" t="s">
        <v>83</v>
      </c>
      <c r="N299" t="s">
        <v>84</v>
      </c>
    </row>
    <row r="300" spans="1:14" x14ac:dyDescent="0.2">
      <c r="A300" t="s">
        <v>76</v>
      </c>
      <c r="B300" t="s">
        <v>77</v>
      </c>
      <c r="C300">
        <v>215</v>
      </c>
      <c r="D300" t="s">
        <v>156</v>
      </c>
      <c r="E300">
        <v>5419</v>
      </c>
      <c r="F300" t="s">
        <v>81</v>
      </c>
      <c r="G300">
        <v>236</v>
      </c>
      <c r="H300" t="s">
        <v>25</v>
      </c>
      <c r="I300">
        <v>2016</v>
      </c>
      <c r="J300">
        <v>2016</v>
      </c>
      <c r="K300" t="s">
        <v>82</v>
      </c>
      <c r="L300">
        <v>10245</v>
      </c>
      <c r="M300" t="s">
        <v>83</v>
      </c>
      <c r="N300" t="s">
        <v>84</v>
      </c>
    </row>
    <row r="301" spans="1:14" x14ac:dyDescent="0.2">
      <c r="A301" t="s">
        <v>76</v>
      </c>
      <c r="B301" t="s">
        <v>77</v>
      </c>
      <c r="C301">
        <v>231</v>
      </c>
      <c r="D301" t="s">
        <v>71</v>
      </c>
      <c r="E301">
        <v>5419</v>
      </c>
      <c r="F301" t="s">
        <v>81</v>
      </c>
      <c r="G301">
        <v>236</v>
      </c>
      <c r="H301" t="s">
        <v>25</v>
      </c>
      <c r="I301">
        <v>2016</v>
      </c>
      <c r="J301">
        <v>2016</v>
      </c>
      <c r="K301" t="s">
        <v>82</v>
      </c>
      <c r="L301">
        <v>35006</v>
      </c>
      <c r="M301" t="s">
        <v>83</v>
      </c>
      <c r="N301" t="s">
        <v>84</v>
      </c>
    </row>
    <row r="302" spans="1:14" x14ac:dyDescent="0.2">
      <c r="A302" t="s">
        <v>76</v>
      </c>
      <c r="B302" t="s">
        <v>77</v>
      </c>
      <c r="C302">
        <v>234</v>
      </c>
      <c r="D302" t="s">
        <v>72</v>
      </c>
      <c r="E302">
        <v>5419</v>
      </c>
      <c r="F302" t="s">
        <v>81</v>
      </c>
      <c r="G302">
        <v>236</v>
      </c>
      <c r="H302" t="s">
        <v>25</v>
      </c>
      <c r="I302">
        <v>2016</v>
      </c>
      <c r="J302">
        <v>2016</v>
      </c>
      <c r="K302" t="s">
        <v>82</v>
      </c>
      <c r="L302">
        <v>19368</v>
      </c>
      <c r="M302" t="s">
        <v>83</v>
      </c>
      <c r="N302" t="s">
        <v>84</v>
      </c>
    </row>
    <row r="303" spans="1:14" x14ac:dyDescent="0.2">
      <c r="A303" t="s">
        <v>76</v>
      </c>
      <c r="B303" t="s">
        <v>77</v>
      </c>
      <c r="C303">
        <v>236</v>
      </c>
      <c r="D303" t="s">
        <v>157</v>
      </c>
      <c r="E303">
        <v>5419</v>
      </c>
      <c r="F303" t="s">
        <v>81</v>
      </c>
      <c r="G303">
        <v>236</v>
      </c>
      <c r="H303" t="s">
        <v>25</v>
      </c>
      <c r="I303">
        <v>2016</v>
      </c>
      <c r="J303">
        <v>2016</v>
      </c>
      <c r="K303" t="s">
        <v>82</v>
      </c>
      <c r="L303">
        <v>11000</v>
      </c>
      <c r="M303" t="s">
        <v>83</v>
      </c>
      <c r="N303" t="s">
        <v>84</v>
      </c>
    </row>
    <row r="304" spans="1:14" x14ac:dyDescent="0.2">
      <c r="A304" t="s">
        <v>76</v>
      </c>
      <c r="B304" t="s">
        <v>77</v>
      </c>
      <c r="C304">
        <v>237</v>
      </c>
      <c r="D304" t="s">
        <v>158</v>
      </c>
      <c r="E304">
        <v>5419</v>
      </c>
      <c r="F304" t="s">
        <v>81</v>
      </c>
      <c r="G304">
        <v>236</v>
      </c>
      <c r="H304" t="s">
        <v>25</v>
      </c>
      <c r="I304">
        <v>2016</v>
      </c>
      <c r="J304">
        <v>2016</v>
      </c>
      <c r="K304" t="s">
        <v>82</v>
      </c>
      <c r="L304">
        <v>16138</v>
      </c>
      <c r="M304" t="s">
        <v>83</v>
      </c>
      <c r="N304" t="s">
        <v>84</v>
      </c>
    </row>
    <row r="305" spans="1:14" x14ac:dyDescent="0.2">
      <c r="A305" t="s">
        <v>76</v>
      </c>
      <c r="B305" t="s">
        <v>77</v>
      </c>
      <c r="C305">
        <v>251</v>
      </c>
      <c r="D305" t="s">
        <v>159</v>
      </c>
      <c r="E305">
        <v>5419</v>
      </c>
      <c r="F305" t="s">
        <v>81</v>
      </c>
      <c r="G305">
        <v>236</v>
      </c>
      <c r="H305" t="s">
        <v>25</v>
      </c>
      <c r="I305">
        <v>2016</v>
      </c>
      <c r="J305">
        <v>2016</v>
      </c>
      <c r="K305" t="s">
        <v>82</v>
      </c>
      <c r="L305">
        <v>1941</v>
      </c>
      <c r="M305" t="s">
        <v>83</v>
      </c>
      <c r="N305" t="s">
        <v>84</v>
      </c>
    </row>
    <row r="306" spans="1:14" x14ac:dyDescent="0.2">
      <c r="A306" t="s">
        <v>76</v>
      </c>
      <c r="B306" t="s">
        <v>77</v>
      </c>
      <c r="C306">
        <v>181</v>
      </c>
      <c r="D306" t="s">
        <v>160</v>
      </c>
      <c r="E306">
        <v>5419</v>
      </c>
      <c r="F306" t="s">
        <v>81</v>
      </c>
      <c r="G306">
        <v>236</v>
      </c>
      <c r="H306" t="s">
        <v>25</v>
      </c>
      <c r="I306">
        <v>2016</v>
      </c>
      <c r="J306">
        <v>2016</v>
      </c>
      <c r="K306" t="s">
        <v>82</v>
      </c>
      <c r="L306">
        <v>12727</v>
      </c>
      <c r="M306" t="s">
        <v>83</v>
      </c>
      <c r="N306" t="s">
        <v>84</v>
      </c>
    </row>
  </sheetData>
  <sortState ref="A2:N306">
    <sortCondition ref="F2"/>
  </sortState>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Soybean export to China</vt:lpstr>
      <vt:lpstr>Soybean prod yield harvest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Fuchs, Richard</dc:creator>
  <cp:lastModifiedBy>Anne Haggart</cp:lastModifiedBy>
  <dcterms:created xsi:type="dcterms:W3CDTF">2018-11-13T11:31:11Z</dcterms:created>
  <dcterms:modified xsi:type="dcterms:W3CDTF">2019-03-14T16:37:12Z</dcterms:modified>
</cp:coreProperties>
</file>